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ekárková 2019\Výberová řízení\2019 a 2020\Stavební práce\2020\64020204 Oprava mostních objektů v úseku Jaroměř - Česká Skalice\64020204 Prilohy Vyzvy + ZD\"/>
    </mc:Choice>
  </mc:AlternateContent>
  <bookViews>
    <workbookView xWindow="0" yWindow="0" windowWidth="28800" windowHeight="12345"/>
  </bookViews>
  <sheets>
    <sheet name="Rekapitulace zakázky" sheetId="1" r:id="rId1"/>
    <sheet name="1.1-SO 01 - Propustek v k..." sheetId="2" r:id="rId2"/>
    <sheet name="1.2-SO 01 - VRN - Propust..." sheetId="3" r:id="rId3"/>
    <sheet name="2.1-SO 02 - Most v km 6,143" sheetId="4" r:id="rId4"/>
    <sheet name="2.2-SO 02 - VRN - Most v ..." sheetId="5" r:id="rId5"/>
    <sheet name="3.1-SO 03 - Propustek v k..." sheetId="6" r:id="rId6"/>
    <sheet name="3.2-SO 03 - VRN - Propust..." sheetId="7" r:id="rId7"/>
    <sheet name="4.1-SO 04 - Most v km 10,802" sheetId="8" r:id="rId8"/>
    <sheet name="4.2-SO 04 - VRN - Most v ..." sheetId="9" r:id="rId9"/>
    <sheet name="5.1-SO 05 - Propustek v k..." sheetId="10" r:id="rId10"/>
    <sheet name="5.2-SO 05 - VRN - Propust..." sheetId="11" r:id="rId11"/>
    <sheet name="6.1-SO 06 - Most v km 11,422" sheetId="12" r:id="rId12"/>
    <sheet name="6.2-SO 06 - VRN - Most v ..." sheetId="13" r:id="rId13"/>
  </sheets>
  <definedNames>
    <definedName name="_xlnm._FilterDatabase" localSheetId="1" hidden="1">'1.1-SO 01 - Propustek v k...'!$C$128:$K$288</definedName>
    <definedName name="_xlnm._FilterDatabase" localSheetId="2" hidden="1">'1.2-SO 01 - VRN - Propust...'!$C$123:$K$134</definedName>
    <definedName name="_xlnm._FilterDatabase" localSheetId="3" hidden="1">'2.1-SO 02 - Most v km 6,143'!$C$129:$K$306</definedName>
    <definedName name="_xlnm._FilterDatabase" localSheetId="4" hidden="1">'2.2-SO 02 - VRN - Most v ...'!$C$123:$K$135</definedName>
    <definedName name="_xlnm._FilterDatabase" localSheetId="5" hidden="1">'3.1-SO 03 - Propustek v k...'!$C$128:$K$217</definedName>
    <definedName name="_xlnm._FilterDatabase" localSheetId="6" hidden="1">'3.2-SO 03 - VRN - Propust...'!$C$123:$K$135</definedName>
    <definedName name="_xlnm._FilterDatabase" localSheetId="7" hidden="1">'4.1-SO 04 - Most v km 10,802'!$C$128:$K$270</definedName>
    <definedName name="_xlnm._FilterDatabase" localSheetId="8" hidden="1">'4.2-SO 04 - VRN - Most v ...'!$C$123:$K$135</definedName>
    <definedName name="_xlnm._FilterDatabase" localSheetId="9" hidden="1">'5.1-SO 05 - Propustek v k...'!$C$129:$K$292</definedName>
    <definedName name="_xlnm._FilterDatabase" localSheetId="10" hidden="1">'5.2-SO 05 - VRN - Propust...'!$C$123:$K$134</definedName>
    <definedName name="_xlnm._FilterDatabase" localSheetId="11" hidden="1">'6.1-SO 06 - Most v km 11,422'!$C$128:$K$272</definedName>
    <definedName name="_xlnm._FilterDatabase" localSheetId="12" hidden="1">'6.2-SO 06 - VRN - Most v ...'!$C$123:$K$135</definedName>
    <definedName name="_xlnm.Print_Titles" localSheetId="1">'1.1-SO 01 - Propustek v k...'!$128:$128</definedName>
    <definedName name="_xlnm.Print_Titles" localSheetId="2">'1.2-SO 01 - VRN - Propust...'!$123:$123</definedName>
    <definedName name="_xlnm.Print_Titles" localSheetId="3">'2.1-SO 02 - Most v km 6,143'!$129:$129</definedName>
    <definedName name="_xlnm.Print_Titles" localSheetId="4">'2.2-SO 02 - VRN - Most v ...'!$123:$123</definedName>
    <definedName name="_xlnm.Print_Titles" localSheetId="5">'3.1-SO 03 - Propustek v k...'!$128:$128</definedName>
    <definedName name="_xlnm.Print_Titles" localSheetId="6">'3.2-SO 03 - VRN - Propust...'!$123:$123</definedName>
    <definedName name="_xlnm.Print_Titles" localSheetId="7">'4.1-SO 04 - Most v km 10,802'!$128:$128</definedName>
    <definedName name="_xlnm.Print_Titles" localSheetId="8">'4.2-SO 04 - VRN - Most v ...'!$123:$123</definedName>
    <definedName name="_xlnm.Print_Titles" localSheetId="9">'5.1-SO 05 - Propustek v k...'!$129:$129</definedName>
    <definedName name="_xlnm.Print_Titles" localSheetId="10">'5.2-SO 05 - VRN - Propust...'!$123:$123</definedName>
    <definedName name="_xlnm.Print_Titles" localSheetId="11">'6.1-SO 06 - Most v km 11,422'!$128:$128</definedName>
    <definedName name="_xlnm.Print_Titles" localSheetId="12">'6.2-SO 06 - VRN - Most v ...'!$123:$123</definedName>
    <definedName name="_xlnm.Print_Titles" localSheetId="0">'Rekapitulace zakázky'!$92:$92</definedName>
    <definedName name="_xlnm.Print_Area" localSheetId="1">'1.1-SO 01 - Propustek v k...'!$C$4:$J$76,'1.1-SO 01 - Propustek v k...'!$C$82:$J$108,'1.1-SO 01 - Propustek v k...'!$C$114:$K$288</definedName>
    <definedName name="_xlnm.Print_Area" localSheetId="2">'1.2-SO 01 - VRN - Propust...'!$C$4:$J$76,'1.2-SO 01 - VRN - Propust...'!$C$82:$J$103,'1.2-SO 01 - VRN - Propust...'!$C$109:$K$134</definedName>
    <definedName name="_xlnm.Print_Area" localSheetId="3">'2.1-SO 02 - Most v km 6,143'!$C$4:$J$76,'2.1-SO 02 - Most v km 6,143'!$C$82:$J$109,'2.1-SO 02 - Most v km 6,143'!$C$115:$K$306</definedName>
    <definedName name="_xlnm.Print_Area" localSheetId="4">'2.2-SO 02 - VRN - Most v ...'!$C$4:$J$76,'2.2-SO 02 - VRN - Most v ...'!$C$82:$J$103,'2.2-SO 02 - VRN - Most v ...'!$C$109:$K$135</definedName>
    <definedName name="_xlnm.Print_Area" localSheetId="5">'3.1-SO 03 - Propustek v k...'!$C$4:$J$76,'3.1-SO 03 - Propustek v k...'!$C$82:$J$108,'3.1-SO 03 - Propustek v k...'!$C$114:$K$217</definedName>
    <definedName name="_xlnm.Print_Area" localSheetId="6">'3.2-SO 03 - VRN - Propust...'!$C$4:$J$76,'3.2-SO 03 - VRN - Propust...'!$C$82:$J$103,'3.2-SO 03 - VRN - Propust...'!$C$109:$K$135</definedName>
    <definedName name="_xlnm.Print_Area" localSheetId="7">'4.1-SO 04 - Most v km 10,802'!$C$4:$J$76,'4.1-SO 04 - Most v km 10,802'!$C$82:$J$108,'4.1-SO 04 - Most v km 10,802'!$C$114:$K$270</definedName>
    <definedName name="_xlnm.Print_Area" localSheetId="8">'4.2-SO 04 - VRN - Most v ...'!$C$4:$J$76,'4.2-SO 04 - VRN - Most v ...'!$C$82:$J$103,'4.2-SO 04 - VRN - Most v ...'!$C$109:$K$135</definedName>
    <definedName name="_xlnm.Print_Area" localSheetId="9">'5.1-SO 05 - Propustek v k...'!$C$4:$J$76,'5.1-SO 05 - Propustek v k...'!$C$82:$J$109,'5.1-SO 05 - Propustek v k...'!$C$115:$K$292</definedName>
    <definedName name="_xlnm.Print_Area" localSheetId="10">'5.2-SO 05 - VRN - Propust...'!$C$4:$J$76,'5.2-SO 05 - VRN - Propust...'!$C$82:$J$103,'5.2-SO 05 - VRN - Propust...'!$C$109:$K$134</definedName>
    <definedName name="_xlnm.Print_Area" localSheetId="11">'6.1-SO 06 - Most v km 11,422'!$C$4:$J$76,'6.1-SO 06 - Most v km 11,422'!$C$82:$J$108,'6.1-SO 06 - Most v km 11,422'!$C$114:$K$272</definedName>
    <definedName name="_xlnm.Print_Area" localSheetId="12">'6.2-SO 06 - VRN - Most v ...'!$C$4:$J$76,'6.2-SO 06 - VRN - Most v ...'!$C$82:$J$103,'6.2-SO 06 - VRN - Most v ...'!$C$109:$K$135</definedName>
    <definedName name="_xlnm.Print_Area" localSheetId="0">'Rekapitulace zakázky'!$D$4:$AO$76,'Rekapitulace zakázky'!$C$82:$AQ$113</definedName>
  </definedNames>
  <calcPr calcId="162913"/>
</workbook>
</file>

<file path=xl/calcChain.xml><?xml version="1.0" encoding="utf-8"?>
<calcChain xmlns="http://schemas.openxmlformats.org/spreadsheetml/2006/main">
  <c r="J39" i="13" l="1"/>
  <c r="J38" i="13"/>
  <c r="AY112" i="1" s="1"/>
  <c r="J37" i="13"/>
  <c r="AX112" i="1"/>
  <c r="BI135" i="13"/>
  <c r="BH135" i="13"/>
  <c r="BG135" i="13"/>
  <c r="BF135" i="13"/>
  <c r="T135" i="13"/>
  <c r="T134" i="13" s="1"/>
  <c r="R135" i="13"/>
  <c r="R134" i="13"/>
  <c r="P135" i="13"/>
  <c r="P134" i="13" s="1"/>
  <c r="BI133" i="13"/>
  <c r="BH133" i="13"/>
  <c r="BG133" i="13"/>
  <c r="BF133" i="13"/>
  <c r="T133" i="13"/>
  <c r="T132" i="13"/>
  <c r="R133" i="13"/>
  <c r="R132" i="13" s="1"/>
  <c r="P133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F118" i="13"/>
  <c r="E116" i="13"/>
  <c r="F91" i="13"/>
  <c r="E89" i="13"/>
  <c r="J26" i="13"/>
  <c r="E26" i="13"/>
  <c r="J94" i="13" s="1"/>
  <c r="J25" i="13"/>
  <c r="J23" i="13"/>
  <c r="E23" i="13"/>
  <c r="J120" i="13" s="1"/>
  <c r="J22" i="13"/>
  <c r="J20" i="13"/>
  <c r="E20" i="13"/>
  <c r="F121" i="13" s="1"/>
  <c r="J19" i="13"/>
  <c r="J17" i="13"/>
  <c r="E17" i="13"/>
  <c r="F120" i="13" s="1"/>
  <c r="J16" i="13"/>
  <c r="J14" i="13"/>
  <c r="J118" i="13"/>
  <c r="E7" i="13"/>
  <c r="E112" i="13"/>
  <c r="J39" i="12"/>
  <c r="J38" i="12"/>
  <c r="AY111" i="1" s="1"/>
  <c r="J37" i="12"/>
  <c r="AX111" i="1" s="1"/>
  <c r="BI272" i="12"/>
  <c r="BH272" i="12"/>
  <c r="BG272" i="12"/>
  <c r="BF272" i="12"/>
  <c r="T272" i="12"/>
  <c r="R272" i="12"/>
  <c r="P272" i="12"/>
  <c r="BI271" i="12"/>
  <c r="BH271" i="12"/>
  <c r="BG271" i="12"/>
  <c r="BF271" i="12"/>
  <c r="T271" i="12"/>
  <c r="R271" i="12"/>
  <c r="P271" i="12"/>
  <c r="BI268" i="12"/>
  <c r="BH268" i="12"/>
  <c r="BG268" i="12"/>
  <c r="BF268" i="12"/>
  <c r="T268" i="12"/>
  <c r="R268" i="12"/>
  <c r="P268" i="12"/>
  <c r="BI267" i="12"/>
  <c r="BH267" i="12"/>
  <c r="BG267" i="12"/>
  <c r="BF267" i="12"/>
  <c r="T267" i="12"/>
  <c r="R267" i="12"/>
  <c r="P267" i="12"/>
  <c r="BI266" i="12"/>
  <c r="BH266" i="12"/>
  <c r="BG266" i="12"/>
  <c r="BF266" i="12"/>
  <c r="T266" i="12"/>
  <c r="R266" i="12"/>
  <c r="P266" i="12"/>
  <c r="BI264" i="12"/>
  <c r="BH264" i="12"/>
  <c r="BG264" i="12"/>
  <c r="BF264" i="12"/>
  <c r="T264" i="12"/>
  <c r="R264" i="12"/>
  <c r="P264" i="12"/>
  <c r="BI262" i="12"/>
  <c r="BH262" i="12"/>
  <c r="BG262" i="12"/>
  <c r="BF262" i="12"/>
  <c r="T262" i="12"/>
  <c r="R262" i="12"/>
  <c r="P262" i="12"/>
  <c r="BI259" i="12"/>
  <c r="BH259" i="12"/>
  <c r="BG259" i="12"/>
  <c r="BF259" i="12"/>
  <c r="T259" i="12"/>
  <c r="R259" i="12"/>
  <c r="P259" i="12"/>
  <c r="BI258" i="12"/>
  <c r="BH258" i="12"/>
  <c r="BG258" i="12"/>
  <c r="BF258" i="12"/>
  <c r="T258" i="12"/>
  <c r="R258" i="12"/>
  <c r="P258" i="12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53" i="12"/>
  <c r="BH253" i="12"/>
  <c r="BG253" i="12"/>
  <c r="BF253" i="12"/>
  <c r="T253" i="12"/>
  <c r="R253" i="12"/>
  <c r="P253" i="12"/>
  <c r="BI251" i="12"/>
  <c r="BH251" i="12"/>
  <c r="BG251" i="12"/>
  <c r="BF251" i="12"/>
  <c r="T251" i="12"/>
  <c r="R251" i="12"/>
  <c r="P251" i="12"/>
  <c r="BI245" i="12"/>
  <c r="BH245" i="12"/>
  <c r="BG245" i="12"/>
  <c r="BF245" i="12"/>
  <c r="T245" i="12"/>
  <c r="R245" i="12"/>
  <c r="P245" i="12"/>
  <c r="BI244" i="12"/>
  <c r="BH244" i="12"/>
  <c r="BG244" i="12"/>
  <c r="BF244" i="12"/>
  <c r="T244" i="12"/>
  <c r="R244" i="12"/>
  <c r="P244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7" i="12"/>
  <c r="BH237" i="12"/>
  <c r="BG237" i="12"/>
  <c r="BF237" i="12"/>
  <c r="T237" i="12"/>
  <c r="R237" i="12"/>
  <c r="P237" i="12"/>
  <c r="BI228" i="12"/>
  <c r="BH228" i="12"/>
  <c r="BG228" i="12"/>
  <c r="BF228" i="12"/>
  <c r="T228" i="12"/>
  <c r="R228" i="12"/>
  <c r="P228" i="12"/>
  <c r="BI219" i="12"/>
  <c r="BH219" i="12"/>
  <c r="BG219" i="12"/>
  <c r="BF219" i="12"/>
  <c r="T219" i="12"/>
  <c r="R219" i="12"/>
  <c r="P219" i="12"/>
  <c r="BI216" i="12"/>
  <c r="BH216" i="12"/>
  <c r="BG216" i="12"/>
  <c r="BF216" i="12"/>
  <c r="T216" i="12"/>
  <c r="R216" i="12"/>
  <c r="P216" i="12"/>
  <c r="BI205" i="12"/>
  <c r="BH205" i="12"/>
  <c r="BG205" i="12"/>
  <c r="BF205" i="12"/>
  <c r="T205" i="12"/>
  <c r="R205" i="12"/>
  <c r="P205" i="12"/>
  <c r="BI203" i="12"/>
  <c r="BH203" i="12"/>
  <c r="BG203" i="12"/>
  <c r="BF203" i="12"/>
  <c r="T203" i="12"/>
  <c r="R203" i="12"/>
  <c r="P203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3" i="12"/>
  <c r="BH183" i="12"/>
  <c r="BG183" i="12"/>
  <c r="BF183" i="12"/>
  <c r="T183" i="12"/>
  <c r="R183" i="12"/>
  <c r="P183" i="12"/>
  <c r="BI176" i="12"/>
  <c r="BH176" i="12"/>
  <c r="BG176" i="12"/>
  <c r="BF176" i="12"/>
  <c r="T176" i="12"/>
  <c r="T175" i="12"/>
  <c r="R176" i="12"/>
  <c r="R175" i="12"/>
  <c r="P176" i="12"/>
  <c r="P175" i="12"/>
  <c r="BI174" i="12"/>
  <c r="BH174" i="12"/>
  <c r="BG174" i="12"/>
  <c r="BF174" i="12"/>
  <c r="T174" i="12"/>
  <c r="R174" i="12"/>
  <c r="P174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58" i="12"/>
  <c r="BH158" i="12"/>
  <c r="BG158" i="12"/>
  <c r="BF158" i="12"/>
  <c r="T158" i="12"/>
  <c r="R158" i="12"/>
  <c r="P158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F123" i="12"/>
  <c r="E121" i="12"/>
  <c r="F91" i="12"/>
  <c r="E89" i="12"/>
  <c r="J26" i="12"/>
  <c r="E26" i="12"/>
  <c r="J126" i="12" s="1"/>
  <c r="J25" i="12"/>
  <c r="J23" i="12"/>
  <c r="E23" i="12"/>
  <c r="J93" i="12" s="1"/>
  <c r="J22" i="12"/>
  <c r="J20" i="12"/>
  <c r="E20" i="12"/>
  <c r="F126" i="12" s="1"/>
  <c r="J19" i="12"/>
  <c r="J17" i="12"/>
  <c r="E17" i="12"/>
  <c r="F93" i="12" s="1"/>
  <c r="J16" i="12"/>
  <c r="J14" i="12"/>
  <c r="J91" i="12"/>
  <c r="E7" i="12"/>
  <c r="E117" i="12"/>
  <c r="J39" i="11"/>
  <c r="J38" i="11"/>
  <c r="AY109" i="1" s="1"/>
  <c r="J37" i="11"/>
  <c r="AX109" i="1" s="1"/>
  <c r="BI134" i="11"/>
  <c r="BH134" i="11"/>
  <c r="BG134" i="11"/>
  <c r="BF134" i="11"/>
  <c r="T134" i="11"/>
  <c r="T133" i="11" s="1"/>
  <c r="R134" i="11"/>
  <c r="R133" i="11" s="1"/>
  <c r="P134" i="11"/>
  <c r="P133" i="11" s="1"/>
  <c r="BI132" i="11"/>
  <c r="BH132" i="11"/>
  <c r="BG132" i="11"/>
  <c r="BF132" i="11"/>
  <c r="T132" i="11"/>
  <c r="T131" i="11" s="1"/>
  <c r="R132" i="11"/>
  <c r="R131" i="11" s="1"/>
  <c r="P132" i="11"/>
  <c r="P131" i="11" s="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F118" i="11"/>
  <c r="E116" i="11"/>
  <c r="F91" i="11"/>
  <c r="E89" i="11"/>
  <c r="J26" i="11"/>
  <c r="E26" i="11"/>
  <c r="J94" i="11"/>
  <c r="J25" i="11"/>
  <c r="J23" i="11"/>
  <c r="E23" i="11"/>
  <c r="J120" i="11"/>
  <c r="J22" i="11"/>
  <c r="J20" i="11"/>
  <c r="E20" i="11"/>
  <c r="F121" i="11"/>
  <c r="J19" i="11"/>
  <c r="J17" i="11"/>
  <c r="E17" i="11"/>
  <c r="F120" i="11"/>
  <c r="J16" i="11"/>
  <c r="J14" i="11"/>
  <c r="J118" i="11" s="1"/>
  <c r="E7" i="11"/>
  <c r="E85" i="11" s="1"/>
  <c r="J39" i="10"/>
  <c r="J38" i="10"/>
  <c r="AY108" i="1"/>
  <c r="J37" i="10"/>
  <c r="AX108" i="1"/>
  <c r="BI292" i="10"/>
  <c r="BH292" i="10"/>
  <c r="BG292" i="10"/>
  <c r="BF292" i="10"/>
  <c r="T292" i="10"/>
  <c r="R292" i="10"/>
  <c r="P292" i="10"/>
  <c r="BI291" i="10"/>
  <c r="BH291" i="10"/>
  <c r="BG291" i="10"/>
  <c r="BF291" i="10"/>
  <c r="T291" i="10"/>
  <c r="R291" i="10"/>
  <c r="P291" i="10"/>
  <c r="BI288" i="10"/>
  <c r="BH288" i="10"/>
  <c r="BG288" i="10"/>
  <c r="BF288" i="10"/>
  <c r="T288" i="10"/>
  <c r="R288" i="10"/>
  <c r="P288" i="10"/>
  <c r="BI287" i="10"/>
  <c r="BH287" i="10"/>
  <c r="BG287" i="10"/>
  <c r="BF287" i="10"/>
  <c r="T287" i="10"/>
  <c r="R287" i="10"/>
  <c r="P287" i="10"/>
  <c r="BI286" i="10"/>
  <c r="BH286" i="10"/>
  <c r="BG286" i="10"/>
  <c r="BF286" i="10"/>
  <c r="T286" i="10"/>
  <c r="R286" i="10"/>
  <c r="P286" i="10"/>
  <c r="BI284" i="10"/>
  <c r="BH284" i="10"/>
  <c r="BG284" i="10"/>
  <c r="BF284" i="10"/>
  <c r="T284" i="10"/>
  <c r="R284" i="10"/>
  <c r="P284" i="10"/>
  <c r="BI282" i="10"/>
  <c r="BH282" i="10"/>
  <c r="BG282" i="10"/>
  <c r="BF282" i="10"/>
  <c r="T282" i="10"/>
  <c r="R282" i="10"/>
  <c r="P282" i="10"/>
  <c r="BI279" i="10"/>
  <c r="BH279" i="10"/>
  <c r="BG279" i="10"/>
  <c r="BF279" i="10"/>
  <c r="T279" i="10"/>
  <c r="R279" i="10"/>
  <c r="P279" i="10"/>
  <c r="BI278" i="10"/>
  <c r="BH278" i="10"/>
  <c r="BG278" i="10"/>
  <c r="BF278" i="10"/>
  <c r="T278" i="10"/>
  <c r="R278" i="10"/>
  <c r="P278" i="10"/>
  <c r="BI275" i="10"/>
  <c r="BH275" i="10"/>
  <c r="BG275" i="10"/>
  <c r="BF275" i="10"/>
  <c r="T275" i="10"/>
  <c r="R275" i="10"/>
  <c r="P275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65" i="10"/>
  <c r="BH265" i="10"/>
  <c r="BG265" i="10"/>
  <c r="BF265" i="10"/>
  <c r="T265" i="10"/>
  <c r="R265" i="10"/>
  <c r="P265" i="10"/>
  <c r="BI256" i="10"/>
  <c r="BH256" i="10"/>
  <c r="BG256" i="10"/>
  <c r="BF256" i="10"/>
  <c r="T256" i="10"/>
  <c r="R256" i="10"/>
  <c r="P256" i="10"/>
  <c r="BI247" i="10"/>
  <c r="BH247" i="10"/>
  <c r="BG247" i="10"/>
  <c r="BF247" i="10"/>
  <c r="T247" i="10"/>
  <c r="R247" i="10"/>
  <c r="P247" i="10"/>
  <c r="BI244" i="10"/>
  <c r="BH244" i="10"/>
  <c r="BG244" i="10"/>
  <c r="BF244" i="10"/>
  <c r="T244" i="10"/>
  <c r="R244" i="10"/>
  <c r="P244" i="10"/>
  <c r="BI235" i="10"/>
  <c r="BH235" i="10"/>
  <c r="BG235" i="10"/>
  <c r="BF235" i="10"/>
  <c r="T235" i="10"/>
  <c r="R235" i="10"/>
  <c r="P235" i="10"/>
  <c r="BI234" i="10"/>
  <c r="BH234" i="10"/>
  <c r="BG234" i="10"/>
  <c r="BF234" i="10"/>
  <c r="T234" i="10"/>
  <c r="R234" i="10"/>
  <c r="P234" i="10"/>
  <c r="BI232" i="10"/>
  <c r="BH232" i="10"/>
  <c r="BG232" i="10"/>
  <c r="BF232" i="10"/>
  <c r="T232" i="10"/>
  <c r="R232" i="10"/>
  <c r="P232" i="10"/>
  <c r="BI230" i="10"/>
  <c r="BH230" i="10"/>
  <c r="BG230" i="10"/>
  <c r="BF230" i="10"/>
  <c r="T230" i="10"/>
  <c r="R230" i="10"/>
  <c r="P230" i="10"/>
  <c r="BI228" i="10"/>
  <c r="BH228" i="10"/>
  <c r="BG228" i="10"/>
  <c r="BF228" i="10"/>
  <c r="T228" i="10"/>
  <c r="R228" i="10"/>
  <c r="P228" i="10"/>
  <c r="BI226" i="10"/>
  <c r="BH226" i="10"/>
  <c r="BG226" i="10"/>
  <c r="BF226" i="10"/>
  <c r="T226" i="10"/>
  <c r="R226" i="10"/>
  <c r="P226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10" i="10"/>
  <c r="BH210" i="10"/>
  <c r="BG210" i="10"/>
  <c r="BF210" i="10"/>
  <c r="T210" i="10"/>
  <c r="R210" i="10"/>
  <c r="P210" i="10"/>
  <c r="BI204" i="10"/>
  <c r="BH204" i="10"/>
  <c r="BG204" i="10"/>
  <c r="BF204" i="10"/>
  <c r="T204" i="10"/>
  <c r="R204" i="10"/>
  <c r="P204" i="10"/>
  <c r="BI202" i="10"/>
  <c r="BH202" i="10"/>
  <c r="BG202" i="10"/>
  <c r="BF202" i="10"/>
  <c r="T202" i="10"/>
  <c r="R202" i="10"/>
  <c r="P202" i="10"/>
  <c r="BI199" i="10"/>
  <c r="BH199" i="10"/>
  <c r="BG199" i="10"/>
  <c r="BF199" i="10"/>
  <c r="T199" i="10"/>
  <c r="R199" i="10"/>
  <c r="P199" i="10"/>
  <c r="BI192" i="10"/>
  <c r="BH192" i="10"/>
  <c r="BG192" i="10"/>
  <c r="BF192" i="10"/>
  <c r="T192" i="10"/>
  <c r="T191" i="10" s="1"/>
  <c r="R192" i="10"/>
  <c r="R191" i="10" s="1"/>
  <c r="P192" i="10"/>
  <c r="P191" i="10" s="1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5" i="10"/>
  <c r="BH175" i="10"/>
  <c r="BG175" i="10"/>
  <c r="BF175" i="10"/>
  <c r="T175" i="10"/>
  <c r="R175" i="10"/>
  <c r="R163" i="10" s="1"/>
  <c r="P175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4" i="10"/>
  <c r="BH164" i="10"/>
  <c r="BG164" i="10"/>
  <c r="BF164" i="10"/>
  <c r="T164" i="10"/>
  <c r="R164" i="10"/>
  <c r="P164" i="10"/>
  <c r="P163" i="10" s="1"/>
  <c r="BI160" i="10"/>
  <c r="BH160" i="10"/>
  <c r="BG160" i="10"/>
  <c r="BF160" i="10"/>
  <c r="T160" i="10"/>
  <c r="R160" i="10"/>
  <c r="P160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6" i="10"/>
  <c r="BH146" i="10"/>
  <c r="BG146" i="10"/>
  <c r="BF146" i="10"/>
  <c r="T146" i="10"/>
  <c r="T145" i="10" s="1"/>
  <c r="R146" i="10"/>
  <c r="R145" i="10" s="1"/>
  <c r="P146" i="10"/>
  <c r="P145" i="10" s="1"/>
  <c r="BI144" i="10"/>
  <c r="BH144" i="10"/>
  <c r="BG144" i="10"/>
  <c r="BF144" i="10"/>
  <c r="T144" i="10"/>
  <c r="R144" i="10"/>
  <c r="P144" i="10"/>
  <c r="BI140" i="10"/>
  <c r="BH140" i="10"/>
  <c r="BG140" i="10"/>
  <c r="BF140" i="10"/>
  <c r="T140" i="10"/>
  <c r="R140" i="10"/>
  <c r="P140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F124" i="10"/>
  <c r="E122" i="10"/>
  <c r="F91" i="10"/>
  <c r="E89" i="10"/>
  <c r="J26" i="10"/>
  <c r="E26" i="10"/>
  <c r="J127" i="10" s="1"/>
  <c r="J25" i="10"/>
  <c r="J23" i="10"/>
  <c r="E23" i="10"/>
  <c r="J126" i="10" s="1"/>
  <c r="J22" i="10"/>
  <c r="J20" i="10"/>
  <c r="E20" i="10"/>
  <c r="F127" i="10" s="1"/>
  <c r="J19" i="10"/>
  <c r="J17" i="10"/>
  <c r="E17" i="10"/>
  <c r="F93" i="10" s="1"/>
  <c r="J16" i="10"/>
  <c r="J14" i="10"/>
  <c r="J124" i="10"/>
  <c r="E7" i="10"/>
  <c r="E118" i="10"/>
  <c r="J39" i="9"/>
  <c r="J38" i="9"/>
  <c r="AY106" i="1" s="1"/>
  <c r="J37" i="9"/>
  <c r="AX106" i="1"/>
  <c r="BI135" i="9"/>
  <c r="BH135" i="9"/>
  <c r="BG135" i="9"/>
  <c r="BF135" i="9"/>
  <c r="T135" i="9"/>
  <c r="T134" i="9" s="1"/>
  <c r="R135" i="9"/>
  <c r="R134" i="9"/>
  <c r="P135" i="9"/>
  <c r="P134" i="9" s="1"/>
  <c r="BI133" i="9"/>
  <c r="BH133" i="9"/>
  <c r="BG133" i="9"/>
  <c r="BF133" i="9"/>
  <c r="T133" i="9"/>
  <c r="T132" i="9"/>
  <c r="R133" i="9"/>
  <c r="R132" i="9" s="1"/>
  <c r="P133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F118" i="9"/>
  <c r="E116" i="9"/>
  <c r="F91" i="9"/>
  <c r="E89" i="9"/>
  <c r="J26" i="9"/>
  <c r="E26" i="9"/>
  <c r="J121" i="9"/>
  <c r="J25" i="9"/>
  <c r="J23" i="9"/>
  <c r="E23" i="9"/>
  <c r="J120" i="9"/>
  <c r="J22" i="9"/>
  <c r="J20" i="9"/>
  <c r="E20" i="9"/>
  <c r="F94" i="9"/>
  <c r="J19" i="9"/>
  <c r="J17" i="9"/>
  <c r="E17" i="9"/>
  <c r="F93" i="9"/>
  <c r="J16" i="9"/>
  <c r="J14" i="9"/>
  <c r="J118" i="9" s="1"/>
  <c r="E7" i="9"/>
  <c r="E112" i="9"/>
  <c r="J39" i="8"/>
  <c r="J38" i="8"/>
  <c r="AY105" i="1"/>
  <c r="J37" i="8"/>
  <c r="AX105" i="1"/>
  <c r="BI260" i="8"/>
  <c r="BH260" i="8"/>
  <c r="BG260" i="8"/>
  <c r="BF260" i="8"/>
  <c r="T260" i="8"/>
  <c r="T259" i="8"/>
  <c r="T258" i="8"/>
  <c r="R260" i="8"/>
  <c r="R259" i="8" s="1"/>
  <c r="R258" i="8" s="1"/>
  <c r="P260" i="8"/>
  <c r="P259" i="8"/>
  <c r="P258" i="8" s="1"/>
  <c r="BI257" i="8"/>
  <c r="BH257" i="8"/>
  <c r="BG257" i="8"/>
  <c r="BF257" i="8"/>
  <c r="T257" i="8"/>
  <c r="R257" i="8"/>
  <c r="P257" i="8"/>
  <c r="BI256" i="8"/>
  <c r="BH256" i="8"/>
  <c r="BG256" i="8"/>
  <c r="BF256" i="8"/>
  <c r="T256" i="8"/>
  <c r="R256" i="8"/>
  <c r="P256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0" i="8"/>
  <c r="BH230" i="8"/>
  <c r="BG230" i="8"/>
  <c r="BF230" i="8"/>
  <c r="T230" i="8"/>
  <c r="R230" i="8"/>
  <c r="P230" i="8"/>
  <c r="BI218" i="8"/>
  <c r="BH218" i="8"/>
  <c r="BG218" i="8"/>
  <c r="BF218" i="8"/>
  <c r="T218" i="8"/>
  <c r="R218" i="8"/>
  <c r="P218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192" i="8"/>
  <c r="BH192" i="8"/>
  <c r="BG192" i="8"/>
  <c r="BF192" i="8"/>
  <c r="T192" i="8"/>
  <c r="R192" i="8"/>
  <c r="P192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56" i="8"/>
  <c r="BH156" i="8"/>
  <c r="BG156" i="8"/>
  <c r="BF156" i="8"/>
  <c r="T156" i="8"/>
  <c r="T155" i="8" s="1"/>
  <c r="R156" i="8"/>
  <c r="R155" i="8"/>
  <c r="P156" i="8"/>
  <c r="P155" i="8" s="1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F123" i="8"/>
  <c r="E121" i="8"/>
  <c r="F91" i="8"/>
  <c r="E89" i="8"/>
  <c r="J26" i="8"/>
  <c r="E26" i="8"/>
  <c r="J126" i="8"/>
  <c r="J25" i="8"/>
  <c r="J23" i="8"/>
  <c r="E23" i="8"/>
  <c r="J125" i="8"/>
  <c r="J22" i="8"/>
  <c r="J20" i="8"/>
  <c r="E20" i="8"/>
  <c r="F126" i="8"/>
  <c r="J19" i="8"/>
  <c r="J17" i="8"/>
  <c r="E17" i="8"/>
  <c r="F93" i="8"/>
  <c r="J16" i="8"/>
  <c r="J14" i="8"/>
  <c r="J123" i="8" s="1"/>
  <c r="E7" i="8"/>
  <c r="E117" i="8"/>
  <c r="J39" i="7"/>
  <c r="J38" i="7"/>
  <c r="AY103" i="1"/>
  <c r="J37" i="7"/>
  <c r="AX103" i="1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T130" i="7"/>
  <c r="R131" i="7"/>
  <c r="R130" i="7"/>
  <c r="P131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F118" i="7"/>
  <c r="E116" i="7"/>
  <c r="F91" i="7"/>
  <c r="E89" i="7"/>
  <c r="J26" i="7"/>
  <c r="E26" i="7"/>
  <c r="J121" i="7"/>
  <c r="J25" i="7"/>
  <c r="J23" i="7"/>
  <c r="E23" i="7"/>
  <c r="J120" i="7"/>
  <c r="J22" i="7"/>
  <c r="J20" i="7"/>
  <c r="E20" i="7"/>
  <c r="F94" i="7"/>
  <c r="J19" i="7"/>
  <c r="J17" i="7"/>
  <c r="E17" i="7"/>
  <c r="F120" i="7"/>
  <c r="J16" i="7"/>
  <c r="J14" i="7"/>
  <c r="J118" i="7"/>
  <c r="E7" i="7"/>
  <c r="E112" i="7" s="1"/>
  <c r="J39" i="6"/>
  <c r="J38" i="6"/>
  <c r="AY102" i="1"/>
  <c r="J37" i="6"/>
  <c r="AX102" i="1"/>
  <c r="BI217" i="6"/>
  <c r="BH217" i="6"/>
  <c r="BG217" i="6"/>
  <c r="BF217" i="6"/>
  <c r="T217" i="6"/>
  <c r="T216" i="6"/>
  <c r="R217" i="6"/>
  <c r="R216" i="6"/>
  <c r="P217" i="6"/>
  <c r="P216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F123" i="6"/>
  <c r="E121" i="6"/>
  <c r="F91" i="6"/>
  <c r="E89" i="6"/>
  <c r="J26" i="6"/>
  <c r="E26" i="6"/>
  <c r="J126" i="6"/>
  <c r="J25" i="6"/>
  <c r="J23" i="6"/>
  <c r="E23" i="6"/>
  <c r="J125" i="6"/>
  <c r="J22" i="6"/>
  <c r="J20" i="6"/>
  <c r="E20" i="6"/>
  <c r="F126" i="6"/>
  <c r="J19" i="6"/>
  <c r="J17" i="6"/>
  <c r="E17" i="6"/>
  <c r="F125" i="6"/>
  <c r="J16" i="6"/>
  <c r="J14" i="6"/>
  <c r="J123" i="6" s="1"/>
  <c r="E7" i="6"/>
  <c r="E117" i="6"/>
  <c r="J39" i="5"/>
  <c r="J38" i="5"/>
  <c r="AY100" i="1"/>
  <c r="J37" i="5"/>
  <c r="AX100" i="1"/>
  <c r="BI135" i="5"/>
  <c r="BH135" i="5"/>
  <c r="BG135" i="5"/>
  <c r="BF135" i="5"/>
  <c r="T135" i="5"/>
  <c r="T134" i="5"/>
  <c r="R135" i="5"/>
  <c r="R134" i="5"/>
  <c r="P135" i="5"/>
  <c r="P134" i="5"/>
  <c r="BI132" i="5"/>
  <c r="BH132" i="5"/>
  <c r="BG132" i="5"/>
  <c r="BF132" i="5"/>
  <c r="T132" i="5"/>
  <c r="T131" i="5"/>
  <c r="R132" i="5"/>
  <c r="R131" i="5"/>
  <c r="P132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F118" i="5"/>
  <c r="E116" i="5"/>
  <c r="F91" i="5"/>
  <c r="E89" i="5"/>
  <c r="J26" i="5"/>
  <c r="E26" i="5"/>
  <c r="J121" i="5" s="1"/>
  <c r="J25" i="5"/>
  <c r="J23" i="5"/>
  <c r="E23" i="5"/>
  <c r="J120" i="5" s="1"/>
  <c r="J22" i="5"/>
  <c r="J20" i="5"/>
  <c r="E20" i="5"/>
  <c r="F94" i="5" s="1"/>
  <c r="J19" i="5"/>
  <c r="J17" i="5"/>
  <c r="E17" i="5"/>
  <c r="F120" i="5" s="1"/>
  <c r="J16" i="5"/>
  <c r="J14" i="5"/>
  <c r="J118" i="5"/>
  <c r="E7" i="5"/>
  <c r="E85" i="5"/>
  <c r="J39" i="4"/>
  <c r="J38" i="4"/>
  <c r="AY99" i="1" s="1"/>
  <c r="J37" i="4"/>
  <c r="AX99" i="1" s="1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77" i="4"/>
  <c r="BH277" i="4"/>
  <c r="BG277" i="4"/>
  <c r="BF277" i="4"/>
  <c r="T277" i="4"/>
  <c r="R277" i="4"/>
  <c r="P277" i="4"/>
  <c r="BI269" i="4"/>
  <c r="BH269" i="4"/>
  <c r="BG269" i="4"/>
  <c r="BF269" i="4"/>
  <c r="T269" i="4"/>
  <c r="R269" i="4"/>
  <c r="P269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0" i="4"/>
  <c r="BH230" i="4"/>
  <c r="BG230" i="4"/>
  <c r="BF230" i="4"/>
  <c r="T230" i="4"/>
  <c r="T229" i="4"/>
  <c r="R230" i="4"/>
  <c r="R229" i="4"/>
  <c r="P230" i="4"/>
  <c r="P229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R203" i="4"/>
  <c r="P203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F124" i="4"/>
  <c r="E122" i="4"/>
  <c r="F91" i="4"/>
  <c r="E89" i="4"/>
  <c r="J26" i="4"/>
  <c r="E26" i="4"/>
  <c r="J127" i="4"/>
  <c r="J25" i="4"/>
  <c r="J23" i="4"/>
  <c r="E23" i="4"/>
  <c r="J93" i="4"/>
  <c r="J22" i="4"/>
  <c r="J20" i="4"/>
  <c r="E20" i="4"/>
  <c r="F127" i="4"/>
  <c r="J19" i="4"/>
  <c r="J17" i="4"/>
  <c r="E17" i="4"/>
  <c r="F126" i="4"/>
  <c r="J16" i="4"/>
  <c r="J14" i="4"/>
  <c r="J124" i="4"/>
  <c r="E7" i="4"/>
  <c r="E118" i="4" s="1"/>
  <c r="J39" i="3"/>
  <c r="J38" i="3"/>
  <c r="AY97" i="1"/>
  <c r="J37" i="3"/>
  <c r="AX97" i="1"/>
  <c r="BI134" i="3"/>
  <c r="BH134" i="3"/>
  <c r="BG134" i="3"/>
  <c r="BF134" i="3"/>
  <c r="T134" i="3"/>
  <c r="T133" i="3"/>
  <c r="R134" i="3"/>
  <c r="R133" i="3"/>
  <c r="P134" i="3"/>
  <c r="P133" i="3"/>
  <c r="BI132" i="3"/>
  <c r="BH132" i="3"/>
  <c r="BG132" i="3"/>
  <c r="BF132" i="3"/>
  <c r="T132" i="3"/>
  <c r="T131" i="3"/>
  <c r="R132" i="3"/>
  <c r="R131" i="3"/>
  <c r="P132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18" i="3"/>
  <c r="E116" i="3"/>
  <c r="F91" i="3"/>
  <c r="E89" i="3"/>
  <c r="J26" i="3"/>
  <c r="E26" i="3"/>
  <c r="J94" i="3" s="1"/>
  <c r="J25" i="3"/>
  <c r="J23" i="3"/>
  <c r="E23" i="3"/>
  <c r="J120" i="3" s="1"/>
  <c r="J22" i="3"/>
  <c r="J20" i="3"/>
  <c r="E20" i="3"/>
  <c r="F121" i="3" s="1"/>
  <c r="J19" i="3"/>
  <c r="J17" i="3"/>
  <c r="E17" i="3"/>
  <c r="F120" i="3" s="1"/>
  <c r="J16" i="3"/>
  <c r="J14" i="3"/>
  <c r="J118" i="3"/>
  <c r="E7" i="3"/>
  <c r="E112" i="3"/>
  <c r="J39" i="2"/>
  <c r="J38" i="2"/>
  <c r="AY96" i="1" s="1"/>
  <c r="J37" i="2"/>
  <c r="AX96" i="1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T189" i="2" s="1"/>
  <c r="R190" i="2"/>
  <c r="R189" i="2" s="1"/>
  <c r="P190" i="2"/>
  <c r="P189" i="2" s="1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T159" i="2" s="1"/>
  <c r="R160" i="2"/>
  <c r="R159" i="2" s="1"/>
  <c r="P160" i="2"/>
  <c r="P159" i="2" s="1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F123" i="2"/>
  <c r="E121" i="2"/>
  <c r="F91" i="2"/>
  <c r="E89" i="2"/>
  <c r="J26" i="2"/>
  <c r="E26" i="2"/>
  <c r="J126" i="2"/>
  <c r="J25" i="2"/>
  <c r="J23" i="2"/>
  <c r="E23" i="2"/>
  <c r="J93" i="2"/>
  <c r="J22" i="2"/>
  <c r="J20" i="2"/>
  <c r="E20" i="2"/>
  <c r="F126" i="2"/>
  <c r="J19" i="2"/>
  <c r="J17" i="2"/>
  <c r="E17" i="2"/>
  <c r="F93" i="2"/>
  <c r="J16" i="2"/>
  <c r="J14" i="2"/>
  <c r="J123" i="2" s="1"/>
  <c r="E7" i="2"/>
  <c r="E117" i="2"/>
  <c r="L90" i="1"/>
  <c r="AM90" i="1"/>
  <c r="AM89" i="1"/>
  <c r="L89" i="1"/>
  <c r="AM87" i="1"/>
  <c r="L87" i="1"/>
  <c r="L85" i="1"/>
  <c r="L84" i="1"/>
  <c r="J133" i="13"/>
  <c r="J268" i="12"/>
  <c r="J266" i="12"/>
  <c r="J254" i="12"/>
  <c r="J251" i="12"/>
  <c r="J245" i="12"/>
  <c r="J228" i="12"/>
  <c r="J219" i="12"/>
  <c r="J195" i="12"/>
  <c r="BK192" i="12"/>
  <c r="J191" i="12"/>
  <c r="BK187" i="12"/>
  <c r="J174" i="12"/>
  <c r="BK171" i="12"/>
  <c r="BK165" i="12"/>
  <c r="BK158" i="12"/>
  <c r="J149" i="12"/>
  <c r="J147" i="12"/>
  <c r="J145" i="12"/>
  <c r="BK140" i="12"/>
  <c r="BK134" i="12"/>
  <c r="BK133" i="12"/>
  <c r="J132" i="12"/>
  <c r="BK134" i="11"/>
  <c r="J129" i="11"/>
  <c r="J128" i="11"/>
  <c r="BK292" i="10"/>
  <c r="J292" i="10"/>
  <c r="BK291" i="10"/>
  <c r="BK287" i="10"/>
  <c r="J284" i="10"/>
  <c r="BK265" i="10"/>
  <c r="BK244" i="10"/>
  <c r="J234" i="10"/>
  <c r="J232" i="10"/>
  <c r="BK221" i="10"/>
  <c r="BK217" i="10"/>
  <c r="J215" i="10"/>
  <c r="BK213" i="10"/>
  <c r="BK204" i="10"/>
  <c r="J199" i="10"/>
  <c r="BK192" i="10"/>
  <c r="BK190" i="10"/>
  <c r="J184" i="10"/>
  <c r="J182" i="10"/>
  <c r="BK181" i="10"/>
  <c r="BK179" i="10"/>
  <c r="BK175" i="10"/>
  <c r="J172" i="10"/>
  <c r="J152" i="10"/>
  <c r="J149" i="10"/>
  <c r="BK140" i="10"/>
  <c r="J135" i="10"/>
  <c r="BK135" i="9"/>
  <c r="BK260" i="8"/>
  <c r="J260" i="8"/>
  <c r="J253" i="8"/>
  <c r="J252" i="8"/>
  <c r="BK244" i="8"/>
  <c r="BK243" i="8"/>
  <c r="BK241" i="8"/>
  <c r="J230" i="8"/>
  <c r="BK218" i="8"/>
  <c r="J206" i="8"/>
  <c r="BK192" i="8"/>
  <c r="BK175" i="8"/>
  <c r="J173" i="8"/>
  <c r="J172" i="8"/>
  <c r="J166" i="8"/>
  <c r="J156" i="8"/>
  <c r="BK150" i="8"/>
  <c r="BK140" i="8"/>
  <c r="BK132" i="8"/>
  <c r="J135" i="7"/>
  <c r="BK128" i="7"/>
  <c r="J127" i="7"/>
  <c r="BK217" i="6"/>
  <c r="J217" i="6"/>
  <c r="BK214" i="6"/>
  <c r="BK211" i="6"/>
  <c r="J209" i="6"/>
  <c r="J207" i="6"/>
  <c r="J204" i="6"/>
  <c r="J200" i="6"/>
  <c r="BK196" i="6"/>
  <c r="BK193" i="6"/>
  <c r="BK186" i="6"/>
  <c r="J185" i="6"/>
  <c r="BK179" i="6"/>
  <c r="BK170" i="6"/>
  <c r="J164" i="6"/>
  <c r="BK157" i="6"/>
  <c r="BK155" i="6"/>
  <c r="BK153" i="6"/>
  <c r="J150" i="6"/>
  <c r="BK146" i="6"/>
  <c r="J143" i="6"/>
  <c r="BK138" i="6"/>
  <c r="J133" i="6"/>
  <c r="BK135" i="5"/>
  <c r="J132" i="5"/>
  <c r="BK127" i="5"/>
  <c r="BK302" i="4"/>
  <c r="BK301" i="4"/>
  <c r="BK293" i="4"/>
  <c r="J289" i="4"/>
  <c r="BK269" i="4"/>
  <c r="J261" i="4"/>
  <c r="BK258" i="4"/>
  <c r="BK248" i="4"/>
  <c r="BK246" i="4"/>
  <c r="BK223" i="4"/>
  <c r="BK212" i="4"/>
  <c r="BK210" i="4"/>
  <c r="J193" i="4"/>
  <c r="BK190" i="4"/>
  <c r="J170" i="4"/>
  <c r="BK166" i="4"/>
  <c r="J160" i="4"/>
  <c r="BK148" i="4"/>
  <c r="BK146" i="4"/>
  <c r="J135" i="4"/>
  <c r="BK134" i="4"/>
  <c r="J132" i="3"/>
  <c r="BK128" i="3"/>
  <c r="BK288" i="2"/>
  <c r="J288" i="2"/>
  <c r="BK287" i="2"/>
  <c r="J282" i="2"/>
  <c r="BK281" i="2"/>
  <c r="J279" i="2"/>
  <c r="BK277" i="2"/>
  <c r="J274" i="2"/>
  <c r="J268" i="2"/>
  <c r="J248" i="2"/>
  <c r="J203" i="2"/>
  <c r="J197" i="2"/>
  <c r="J186" i="2"/>
  <c r="BK184" i="2"/>
  <c r="J182" i="2"/>
  <c r="J180" i="2"/>
  <c r="BK157" i="2"/>
  <c r="J155" i="2"/>
  <c r="BK139" i="2"/>
  <c r="J134" i="2"/>
  <c r="AS101" i="1"/>
  <c r="AS98" i="1"/>
  <c r="BK135" i="13"/>
  <c r="J131" i="13"/>
  <c r="J128" i="13"/>
  <c r="J127" i="13"/>
  <c r="J271" i="12"/>
  <c r="BK267" i="12"/>
  <c r="BK264" i="12"/>
  <c r="BK254" i="12"/>
  <c r="BK244" i="12"/>
  <c r="BK219" i="12"/>
  <c r="BK203" i="12"/>
  <c r="BK195" i="12"/>
  <c r="BK194" i="12"/>
  <c r="J192" i="12"/>
  <c r="BK190" i="12"/>
  <c r="BK188" i="12"/>
  <c r="J187" i="12"/>
  <c r="J183" i="12"/>
  <c r="J176" i="12"/>
  <c r="BK174" i="12"/>
  <c r="J171" i="12"/>
  <c r="J167" i="12"/>
  <c r="J165" i="12"/>
  <c r="J162" i="12"/>
  <c r="BK147" i="12"/>
  <c r="BK145" i="12"/>
  <c r="J142" i="12"/>
  <c r="J140" i="12"/>
  <c r="J133" i="12"/>
  <c r="BK132" i="11"/>
  <c r="BK130" i="11"/>
  <c r="BK128" i="11"/>
  <c r="J291" i="10"/>
  <c r="J288" i="10"/>
  <c r="J287" i="10"/>
  <c r="BK286" i="10"/>
  <c r="J282" i="10"/>
  <c r="BK278" i="10"/>
  <c r="J265" i="10"/>
  <c r="BK247" i="10"/>
  <c r="BK235" i="10"/>
  <c r="BK228" i="10"/>
  <c r="BK222" i="10"/>
  <c r="J217" i="10"/>
  <c r="BK210" i="10"/>
  <c r="J204" i="10"/>
  <c r="BK199" i="10"/>
  <c r="J192" i="10"/>
  <c r="J188" i="10"/>
  <c r="J186" i="10"/>
  <c r="BK184" i="10"/>
  <c r="BK182" i="10"/>
  <c r="J175" i="10"/>
  <c r="BK172" i="10"/>
  <c r="BK169" i="10"/>
  <c r="BK160" i="10"/>
  <c r="BK152" i="10"/>
  <c r="BK151" i="10"/>
  <c r="J146" i="10"/>
  <c r="J144" i="10"/>
  <c r="BK135" i="10"/>
  <c r="BK133" i="10"/>
  <c r="BK133" i="9"/>
  <c r="J131" i="9"/>
  <c r="J130" i="9"/>
  <c r="BK128" i="9"/>
  <c r="BK127" i="9"/>
  <c r="BK257" i="8"/>
  <c r="J251" i="8"/>
  <c r="J247" i="8"/>
  <c r="J243" i="8"/>
  <c r="BK206" i="8"/>
  <c r="J203" i="8"/>
  <c r="J192" i="8"/>
  <c r="J178" i="8"/>
  <c r="J175" i="8"/>
  <c r="BK173" i="8"/>
  <c r="J170" i="8"/>
  <c r="J164" i="8"/>
  <c r="J162" i="8"/>
  <c r="J148" i="8"/>
  <c r="BK138" i="8"/>
  <c r="J133" i="8"/>
  <c r="BK133" i="7"/>
  <c r="J131" i="7"/>
  <c r="J129" i="7"/>
  <c r="J214" i="6"/>
  <c r="J213" i="6"/>
  <c r="BK212" i="6"/>
  <c r="J211" i="6"/>
  <c r="BK209" i="6"/>
  <c r="BK202" i="6"/>
  <c r="BK200" i="6"/>
  <c r="J197" i="6"/>
  <c r="J193" i="6"/>
  <c r="BK188" i="6"/>
  <c r="J181" i="6"/>
  <c r="BK180" i="6"/>
  <c r="J179" i="6"/>
  <c r="J176" i="6"/>
  <c r="BK173" i="6"/>
  <c r="J171" i="6"/>
  <c r="BK168" i="6"/>
  <c r="BK164" i="6"/>
  <c r="BK160" i="6"/>
  <c r="J158" i="6"/>
  <c r="BK149" i="6"/>
  <c r="J137" i="6"/>
  <c r="BK133" i="6"/>
  <c r="BK132" i="6"/>
  <c r="J132" i="6"/>
  <c r="BK129" i="5"/>
  <c r="J128" i="5"/>
  <c r="BK298" i="4"/>
  <c r="J296" i="4"/>
  <c r="J293" i="4"/>
  <c r="BK292" i="4"/>
  <c r="BK289" i="4"/>
  <c r="BK249" i="4"/>
  <c r="J230" i="4"/>
  <c r="BK228" i="4"/>
  <c r="J224" i="4"/>
  <c r="J217" i="4"/>
  <c r="J211" i="4"/>
  <c r="J203" i="4"/>
  <c r="J197" i="4"/>
  <c r="BK195" i="4"/>
  <c r="J191" i="4"/>
  <c r="BK184" i="4"/>
  <c r="BK178" i="4"/>
  <c r="BK176" i="4"/>
  <c r="J174" i="4"/>
  <c r="J166" i="4"/>
  <c r="BK160" i="4"/>
  <c r="J156" i="4"/>
  <c r="J142" i="4"/>
  <c r="J133" i="4"/>
  <c r="J134" i="3"/>
  <c r="J130" i="3"/>
  <c r="J287" i="2"/>
  <c r="BK282" i="2"/>
  <c r="BK273" i="2"/>
  <c r="BK269" i="2"/>
  <c r="BK268" i="2"/>
  <c r="BK262" i="2"/>
  <c r="BK257" i="2"/>
  <c r="BK243" i="2"/>
  <c r="BK238" i="2"/>
  <c r="J231" i="2"/>
  <c r="J226" i="2"/>
  <c r="BK219" i="2"/>
  <c r="J216" i="2"/>
  <c r="J206" i="2"/>
  <c r="J205" i="2"/>
  <c r="J201" i="2"/>
  <c r="BK197" i="2"/>
  <c r="J184" i="2"/>
  <c r="BK183" i="2"/>
  <c r="BK172" i="2"/>
  <c r="J171" i="2"/>
  <c r="BK164" i="2"/>
  <c r="BK155" i="2"/>
  <c r="J139" i="2"/>
  <c r="BK133" i="2"/>
  <c r="J132" i="2"/>
  <c r="AS110" i="1"/>
  <c r="BK131" i="13"/>
  <c r="BK130" i="13"/>
  <c r="BK128" i="13"/>
  <c r="BK272" i="12"/>
  <c r="J272" i="12"/>
  <c r="BK271" i="12"/>
  <c r="BK268" i="12"/>
  <c r="J267" i="12"/>
  <c r="J262" i="12"/>
  <c r="J259" i="12"/>
  <c r="J258" i="12"/>
  <c r="J255" i="12"/>
  <c r="BK253" i="12"/>
  <c r="BK251" i="12"/>
  <c r="BK245" i="12"/>
  <c r="BK241" i="12"/>
  <c r="BK240" i="12"/>
  <c r="J237" i="12"/>
  <c r="BK228" i="12"/>
  <c r="BK216" i="12"/>
  <c r="BK205" i="12"/>
  <c r="J203" i="12"/>
  <c r="BK191" i="12"/>
  <c r="J190" i="12"/>
  <c r="BK183" i="12"/>
  <c r="J170" i="12"/>
  <c r="BK167" i="12"/>
  <c r="J158" i="12"/>
  <c r="BK142" i="12"/>
  <c r="BK137" i="12"/>
  <c r="J134" i="12"/>
  <c r="J134" i="11"/>
  <c r="J132" i="11"/>
  <c r="BK127" i="11"/>
  <c r="J286" i="10"/>
  <c r="BK284" i="10"/>
  <c r="BK279" i="10"/>
  <c r="BK275" i="10"/>
  <c r="BK272" i="10"/>
  <c r="J272" i="10"/>
  <c r="J271" i="10"/>
  <c r="BK256" i="10"/>
  <c r="BK230" i="10"/>
  <c r="BK226" i="10"/>
  <c r="J221" i="10"/>
  <c r="BK214" i="10"/>
  <c r="J213" i="10"/>
  <c r="BK211" i="10"/>
  <c r="J210" i="10"/>
  <c r="BK202" i="10"/>
  <c r="BK188" i="10"/>
  <c r="J179" i="10"/>
  <c r="BK164" i="10"/>
  <c r="BK149" i="10"/>
  <c r="J140" i="10"/>
  <c r="J134" i="10"/>
  <c r="J133" i="10"/>
  <c r="J133" i="9"/>
  <c r="BK131" i="9"/>
  <c r="BK130" i="9"/>
  <c r="J127" i="9"/>
  <c r="J256" i="8"/>
  <c r="BK251" i="8"/>
  <c r="BK249" i="8"/>
  <c r="BK247" i="8"/>
  <c r="J244" i="8"/>
  <c r="BK203" i="8"/>
  <c r="BK179" i="8"/>
  <c r="J176" i="8"/>
  <c r="BK170" i="8"/>
  <c r="BK168" i="8"/>
  <c r="BK156" i="8"/>
  <c r="BK152" i="8"/>
  <c r="J146" i="8"/>
  <c r="BK143" i="8"/>
  <c r="J138" i="8"/>
  <c r="BK135" i="8"/>
  <c r="BK133" i="8"/>
  <c r="J132" i="8"/>
  <c r="BK135" i="7"/>
  <c r="J133" i="7"/>
  <c r="BK129" i="7"/>
  <c r="BK127" i="7"/>
  <c r="BK213" i="6"/>
  <c r="BK204" i="6"/>
  <c r="J202" i="6"/>
  <c r="J188" i="6"/>
  <c r="J180" i="6"/>
  <c r="J178" i="6"/>
  <c r="BK176" i="6"/>
  <c r="J160" i="6"/>
  <c r="BK158" i="6"/>
  <c r="J155" i="6"/>
  <c r="J153" i="6"/>
  <c r="J151" i="6"/>
  <c r="BK150" i="6"/>
  <c r="BK143" i="6"/>
  <c r="BK137" i="6"/>
  <c r="J135" i="6"/>
  <c r="BK134" i="6"/>
  <c r="J135" i="5"/>
  <c r="BK130" i="5"/>
  <c r="J129" i="5"/>
  <c r="BK306" i="4"/>
  <c r="J306" i="4"/>
  <c r="BK305" i="4"/>
  <c r="J302" i="4"/>
  <c r="BK300" i="4"/>
  <c r="J298" i="4"/>
  <c r="J292" i="4"/>
  <c r="BK286" i="4"/>
  <c r="BK285" i="4"/>
  <c r="BK277" i="4"/>
  <c r="BK261" i="4"/>
  <c r="J258" i="4"/>
  <c r="J249" i="4"/>
  <c r="J239" i="4"/>
  <c r="J237" i="4"/>
  <c r="BK230" i="4"/>
  <c r="J228" i="4"/>
  <c r="BK224" i="4"/>
  <c r="J223" i="4"/>
  <c r="J220" i="4"/>
  <c r="J214" i="4"/>
  <c r="J210" i="4"/>
  <c r="BK208" i="4"/>
  <c r="J195" i="4"/>
  <c r="BK193" i="4"/>
  <c r="J188" i="4"/>
  <c r="BK181" i="4"/>
  <c r="J178" i="4"/>
  <c r="J176" i="4"/>
  <c r="BK174" i="4"/>
  <c r="BK170" i="4"/>
  <c r="BK158" i="4"/>
  <c r="J146" i="4"/>
  <c r="BK133" i="4"/>
  <c r="BK130" i="3"/>
  <c r="J129" i="3"/>
  <c r="J128" i="3"/>
  <c r="BK127" i="3"/>
  <c r="BK284" i="2"/>
  <c r="J281" i="2"/>
  <c r="BK279" i="2"/>
  <c r="BK274" i="2"/>
  <c r="J273" i="2"/>
  <c r="J269" i="2"/>
  <c r="J253" i="2"/>
  <c r="J243" i="2"/>
  <c r="BK231" i="2"/>
  <c r="BK216" i="2"/>
  <c r="BK203" i="2"/>
  <c r="BK201" i="2"/>
  <c r="BK190" i="2"/>
  <c r="BK186" i="2"/>
  <c r="BK180" i="2"/>
  <c r="BK178" i="2"/>
  <c r="BK175" i="2"/>
  <c r="J172" i="2"/>
  <c r="BK160" i="2"/>
  <c r="J157" i="2"/>
  <c r="BK148" i="2"/>
  <c r="BK143" i="2"/>
  <c r="BK134" i="2"/>
  <c r="BK132" i="2"/>
  <c r="AS107" i="1"/>
  <c r="J135" i="13"/>
  <c r="BK133" i="13"/>
  <c r="J130" i="13"/>
  <c r="BK127" i="13"/>
  <c r="BK266" i="12"/>
  <c r="J264" i="12"/>
  <c r="BK262" i="12"/>
  <c r="BK259" i="12"/>
  <c r="BK258" i="12"/>
  <c r="BK255" i="12"/>
  <c r="J253" i="12"/>
  <c r="J244" i="12"/>
  <c r="J241" i="12"/>
  <c r="J240" i="12"/>
  <c r="BK237" i="12"/>
  <c r="J216" i="12"/>
  <c r="J205" i="12"/>
  <c r="J194" i="12"/>
  <c r="J188" i="12"/>
  <c r="BK176" i="12"/>
  <c r="BK170" i="12"/>
  <c r="BK162" i="12"/>
  <c r="BK149" i="12"/>
  <c r="J137" i="12"/>
  <c r="BK132" i="12"/>
  <c r="J130" i="11"/>
  <c r="BK129" i="11"/>
  <c r="J127" i="11"/>
  <c r="BK288" i="10"/>
  <c r="BK282" i="10"/>
  <c r="J279" i="10"/>
  <c r="J278" i="10"/>
  <c r="J275" i="10"/>
  <c r="BK271" i="10"/>
  <c r="J256" i="10"/>
  <c r="J247" i="10"/>
  <c r="J244" i="10"/>
  <c r="J235" i="10"/>
  <c r="BK234" i="10"/>
  <c r="BK232" i="10"/>
  <c r="J230" i="10"/>
  <c r="J228" i="10"/>
  <c r="J226" i="10"/>
  <c r="J222" i="10"/>
  <c r="BK215" i="10"/>
  <c r="J214" i="10"/>
  <c r="J211" i="10"/>
  <c r="J202" i="10"/>
  <c r="J190" i="10"/>
  <c r="BK186" i="10"/>
  <c r="J181" i="10"/>
  <c r="J169" i="10"/>
  <c r="J164" i="10"/>
  <c r="J160" i="10"/>
  <c r="J151" i="10"/>
  <c r="BK146" i="10"/>
  <c r="BK144" i="10"/>
  <c r="BK134" i="10"/>
  <c r="J135" i="9"/>
  <c r="J128" i="9"/>
  <c r="J257" i="8"/>
  <c r="BK256" i="8"/>
  <c r="BK253" i="8"/>
  <c r="BK252" i="8"/>
  <c r="J249" i="8"/>
  <c r="J241" i="8"/>
  <c r="BK230" i="8"/>
  <c r="J218" i="8"/>
  <c r="J179" i="8"/>
  <c r="BK178" i="8"/>
  <c r="BK176" i="8"/>
  <c r="BK172" i="8"/>
  <c r="J168" i="8"/>
  <c r="BK166" i="8"/>
  <c r="BK164" i="8"/>
  <c r="BK162" i="8"/>
  <c r="J152" i="8"/>
  <c r="J150" i="8"/>
  <c r="BK148" i="8"/>
  <c r="BK146" i="8"/>
  <c r="J143" i="8"/>
  <c r="J140" i="8"/>
  <c r="J135" i="8"/>
  <c r="BK131" i="7"/>
  <c r="J128" i="7"/>
  <c r="J212" i="6"/>
  <c r="BK207" i="6"/>
  <c r="BK197" i="6"/>
  <c r="J196" i="6"/>
  <c r="J186" i="6"/>
  <c r="BK185" i="6"/>
  <c r="BK181" i="6"/>
  <c r="BK178" i="6"/>
  <c r="J173" i="6"/>
  <c r="BK171" i="6"/>
  <c r="J170" i="6"/>
  <c r="J168" i="6"/>
  <c r="J157" i="6"/>
  <c r="BK151" i="6"/>
  <c r="J149" i="6"/>
  <c r="J146" i="6"/>
  <c r="J138" i="6"/>
  <c r="BK135" i="6"/>
  <c r="J134" i="6"/>
  <c r="BK132" i="5"/>
  <c r="J130" i="5"/>
  <c r="BK128" i="5"/>
  <c r="J127" i="5"/>
  <c r="J305" i="4"/>
  <c r="J301" i="4"/>
  <c r="J300" i="4"/>
  <c r="BK296" i="4"/>
  <c r="J286" i="4"/>
  <c r="J285" i="4"/>
  <c r="J277" i="4"/>
  <c r="J269" i="4"/>
  <c r="J248" i="4"/>
  <c r="J246" i="4"/>
  <c r="BK239" i="4"/>
  <c r="BK237" i="4"/>
  <c r="BK220" i="4"/>
  <c r="BK217" i="4"/>
  <c r="BK214" i="4"/>
  <c r="J212" i="4"/>
  <c r="BK211" i="4"/>
  <c r="J208" i="4"/>
  <c r="BK203" i="4"/>
  <c r="BK197" i="4"/>
  <c r="BK191" i="4"/>
  <c r="J190" i="4"/>
  <c r="BK188" i="4"/>
  <c r="J184" i="4"/>
  <c r="J181" i="4"/>
  <c r="J158" i="4"/>
  <c r="BK156" i="4"/>
  <c r="J148" i="4"/>
  <c r="BK142" i="4"/>
  <c r="BK135" i="4"/>
  <c r="J134" i="4"/>
  <c r="BK134" i="3"/>
  <c r="BK132" i="3"/>
  <c r="BK129" i="3"/>
  <c r="J127" i="3"/>
  <c r="J284" i="2"/>
  <c r="J277" i="2"/>
  <c r="J262" i="2"/>
  <c r="J257" i="2"/>
  <c r="BK253" i="2"/>
  <c r="BK248" i="2"/>
  <c r="J238" i="2"/>
  <c r="BK226" i="2"/>
  <c r="J219" i="2"/>
  <c r="BK206" i="2"/>
  <c r="BK205" i="2"/>
  <c r="J190" i="2"/>
  <c r="J183" i="2"/>
  <c r="BK182" i="2"/>
  <c r="J178" i="2"/>
  <c r="J175" i="2"/>
  <c r="BK171" i="2"/>
  <c r="J164" i="2"/>
  <c r="J160" i="2"/>
  <c r="J148" i="2"/>
  <c r="J143" i="2"/>
  <c r="J133" i="2"/>
  <c r="AS104" i="1"/>
  <c r="AS95" i="1"/>
  <c r="T163" i="10" l="1"/>
  <c r="BK131" i="2"/>
  <c r="T131" i="2"/>
  <c r="T138" i="2"/>
  <c r="BK163" i="2"/>
  <c r="J163" i="2" s="1"/>
  <c r="J103" i="2" s="1"/>
  <c r="BK196" i="2"/>
  <c r="J196" i="2"/>
  <c r="J105" i="2" s="1"/>
  <c r="BK272" i="2"/>
  <c r="J272" i="2"/>
  <c r="J106" i="2"/>
  <c r="BK286" i="2"/>
  <c r="J286" i="2" s="1"/>
  <c r="J107" i="2" s="1"/>
  <c r="BK126" i="3"/>
  <c r="R132" i="4"/>
  <c r="BK169" i="4"/>
  <c r="J169" i="4"/>
  <c r="J102" i="4"/>
  <c r="P196" i="4"/>
  <c r="BK236" i="4"/>
  <c r="J236" i="4"/>
  <c r="J106" i="4"/>
  <c r="BK291" i="4"/>
  <c r="J291" i="4" s="1"/>
  <c r="J107" i="4" s="1"/>
  <c r="BK304" i="4"/>
  <c r="J304" i="4" s="1"/>
  <c r="J108" i="4" s="1"/>
  <c r="T126" i="5"/>
  <c r="T125" i="5"/>
  <c r="T124" i="5" s="1"/>
  <c r="BK131" i="6"/>
  <c r="BK159" i="6"/>
  <c r="J159" i="6"/>
  <c r="J101" i="6" s="1"/>
  <c r="BK169" i="6"/>
  <c r="J169" i="6"/>
  <c r="J102" i="6"/>
  <c r="BK175" i="6"/>
  <c r="J175" i="6" s="1"/>
  <c r="J103" i="6" s="1"/>
  <c r="BK195" i="6"/>
  <c r="J195" i="6"/>
  <c r="J104" i="6" s="1"/>
  <c r="T195" i="6"/>
  <c r="BK206" i="6"/>
  <c r="J206" i="6" s="1"/>
  <c r="J106" i="6" s="1"/>
  <c r="T126" i="7"/>
  <c r="BK132" i="7"/>
  <c r="J132" i="7" s="1"/>
  <c r="J102" i="7" s="1"/>
  <c r="BK131" i="8"/>
  <c r="J131" i="8"/>
  <c r="J100" i="8" s="1"/>
  <c r="T131" i="8"/>
  <c r="R134" i="8"/>
  <c r="T161" i="8"/>
  <c r="R242" i="8"/>
  <c r="R255" i="8"/>
  <c r="T126" i="9"/>
  <c r="T125" i="9"/>
  <c r="T124" i="9" s="1"/>
  <c r="P132" i="10"/>
  <c r="BK198" i="10"/>
  <c r="J198" i="10"/>
  <c r="J104" i="10" s="1"/>
  <c r="BK220" i="10"/>
  <c r="J220" i="10"/>
  <c r="J105" i="10"/>
  <c r="BK227" i="10"/>
  <c r="J227" i="10" s="1"/>
  <c r="J106" i="10" s="1"/>
  <c r="BK277" i="10"/>
  <c r="J277" i="10" s="1"/>
  <c r="J107" i="10" s="1"/>
  <c r="BK290" i="10"/>
  <c r="J290" i="10"/>
  <c r="J108" i="10" s="1"/>
  <c r="T126" i="11"/>
  <c r="T125" i="11"/>
  <c r="T124" i="11"/>
  <c r="P131" i="12"/>
  <c r="BK161" i="12"/>
  <c r="J161" i="12"/>
  <c r="J102" i="12"/>
  <c r="BK169" i="12"/>
  <c r="J169" i="12" s="1"/>
  <c r="J103" i="12" s="1"/>
  <c r="P169" i="12"/>
  <c r="T182" i="12"/>
  <c r="T257" i="12"/>
  <c r="BK270" i="12"/>
  <c r="J270" i="12"/>
  <c r="J107" i="12"/>
  <c r="R126" i="13"/>
  <c r="R125" i="13"/>
  <c r="R124" i="13"/>
  <c r="R131" i="2"/>
  <c r="R138" i="2"/>
  <c r="T163" i="2"/>
  <c r="T196" i="2"/>
  <c r="P272" i="2"/>
  <c r="P286" i="2"/>
  <c r="T126" i="3"/>
  <c r="T125" i="3"/>
  <c r="T124" i="3" s="1"/>
  <c r="BK132" i="4"/>
  <c r="P169" i="4"/>
  <c r="P147" i="4" s="1"/>
  <c r="R196" i="4"/>
  <c r="R222" i="4"/>
  <c r="P236" i="4"/>
  <c r="P291" i="4"/>
  <c r="T304" i="4"/>
  <c r="BK126" i="5"/>
  <c r="J126" i="5" s="1"/>
  <c r="J100" i="5" s="1"/>
  <c r="T131" i="6"/>
  <c r="T159" i="6"/>
  <c r="R169" i="6"/>
  <c r="R175" i="6"/>
  <c r="BK201" i="6"/>
  <c r="J201" i="6" s="1"/>
  <c r="J105" i="6" s="1"/>
  <c r="T201" i="6"/>
  <c r="T206" i="6"/>
  <c r="R126" i="7"/>
  <c r="R132" i="7"/>
  <c r="R131" i="8"/>
  <c r="T134" i="8"/>
  <c r="P161" i="8"/>
  <c r="T242" i="8"/>
  <c r="T255" i="8"/>
  <c r="P126" i="9"/>
  <c r="P125" i="9" s="1"/>
  <c r="P124" i="9" s="1"/>
  <c r="AU106" i="1" s="1"/>
  <c r="BK132" i="10"/>
  <c r="J132" i="10" s="1"/>
  <c r="J100" i="10" s="1"/>
  <c r="T198" i="10"/>
  <c r="R220" i="10"/>
  <c r="T227" i="10"/>
  <c r="T277" i="10"/>
  <c r="R290" i="10"/>
  <c r="R126" i="11"/>
  <c r="R125" i="11" s="1"/>
  <c r="R124" i="11" s="1"/>
  <c r="R161" i="12"/>
  <c r="R141" i="12"/>
  <c r="R169" i="12"/>
  <c r="BK182" i="12"/>
  <c r="J182" i="12"/>
  <c r="J105" i="12"/>
  <c r="BK257" i="12"/>
  <c r="J257" i="12" s="1"/>
  <c r="J106" i="12" s="1"/>
  <c r="R270" i="12"/>
  <c r="BK126" i="13"/>
  <c r="J126" i="13" s="1"/>
  <c r="J100" i="13" s="1"/>
  <c r="P138" i="2"/>
  <c r="P163" i="2"/>
  <c r="R196" i="2"/>
  <c r="T272" i="2"/>
  <c r="T286" i="2"/>
  <c r="R126" i="3"/>
  <c r="R125" i="3" s="1"/>
  <c r="R124" i="3" s="1"/>
  <c r="T132" i="4"/>
  <c r="R169" i="4"/>
  <c r="R147" i="4" s="1"/>
  <c r="T196" i="4"/>
  <c r="T222" i="4"/>
  <c r="R236" i="4"/>
  <c r="T291" i="4"/>
  <c r="R304" i="4"/>
  <c r="R126" i="5"/>
  <c r="R125" i="5"/>
  <c r="R124" i="5" s="1"/>
  <c r="R131" i="6"/>
  <c r="R159" i="6"/>
  <c r="T169" i="6"/>
  <c r="T175" i="6"/>
  <c r="R195" i="6"/>
  <c r="P201" i="6"/>
  <c r="P206" i="6"/>
  <c r="BK126" i="7"/>
  <c r="J126" i="7"/>
  <c r="J100" i="7"/>
  <c r="T132" i="7"/>
  <c r="BK134" i="8"/>
  <c r="J134" i="8"/>
  <c r="J101" i="8"/>
  <c r="R161" i="8"/>
  <c r="P242" i="8"/>
  <c r="P255" i="8"/>
  <c r="BK126" i="9"/>
  <c r="R132" i="10"/>
  <c r="R198" i="10"/>
  <c r="P220" i="10"/>
  <c r="R227" i="10"/>
  <c r="R277" i="10"/>
  <c r="T290" i="10"/>
  <c r="P126" i="11"/>
  <c r="P125" i="11"/>
  <c r="P124" i="11"/>
  <c r="AU109" i="1" s="1"/>
  <c r="R131" i="12"/>
  <c r="T161" i="12"/>
  <c r="T141" i="12"/>
  <c r="T169" i="12"/>
  <c r="P182" i="12"/>
  <c r="P257" i="12"/>
  <c r="T270" i="12"/>
  <c r="P126" i="13"/>
  <c r="P125" i="13"/>
  <c r="P124" i="13"/>
  <c r="AU112" i="1"/>
  <c r="P131" i="2"/>
  <c r="BK138" i="2"/>
  <c r="J138" i="2"/>
  <c r="J101" i="2"/>
  <c r="R163" i="2"/>
  <c r="P196" i="2"/>
  <c r="R272" i="2"/>
  <c r="R286" i="2"/>
  <c r="P126" i="3"/>
  <c r="P125" i="3"/>
  <c r="P124" i="3"/>
  <c r="AU97" i="1"/>
  <c r="P132" i="4"/>
  <c r="T169" i="4"/>
  <c r="T147" i="4"/>
  <c r="BK196" i="4"/>
  <c r="J196" i="4" s="1"/>
  <c r="J103" i="4" s="1"/>
  <c r="BK222" i="4"/>
  <c r="J222" i="4"/>
  <c r="J104" i="4" s="1"/>
  <c r="P222" i="4"/>
  <c r="T236" i="4"/>
  <c r="R291" i="4"/>
  <c r="P304" i="4"/>
  <c r="P126" i="5"/>
  <c r="P125" i="5"/>
  <c r="P124" i="5"/>
  <c r="AU100" i="1" s="1"/>
  <c r="P131" i="6"/>
  <c r="P159" i="6"/>
  <c r="P169" i="6"/>
  <c r="P175" i="6"/>
  <c r="P195" i="6"/>
  <c r="R201" i="6"/>
  <c r="R206" i="6"/>
  <c r="P126" i="7"/>
  <c r="P125" i="7"/>
  <c r="P124" i="7"/>
  <c r="AU103" i="1"/>
  <c r="P132" i="7"/>
  <c r="P131" i="8"/>
  <c r="P134" i="8"/>
  <c r="BK161" i="8"/>
  <c r="J161" i="8" s="1"/>
  <c r="J103" i="8" s="1"/>
  <c r="BK242" i="8"/>
  <c r="J242" i="8"/>
  <c r="J104" i="8" s="1"/>
  <c r="BK255" i="8"/>
  <c r="J255" i="8"/>
  <c r="J105" i="8"/>
  <c r="R126" i="9"/>
  <c r="R125" i="9"/>
  <c r="R124" i="9"/>
  <c r="T132" i="10"/>
  <c r="T131" i="10" s="1"/>
  <c r="T130" i="10" s="1"/>
  <c r="P198" i="10"/>
  <c r="T220" i="10"/>
  <c r="P227" i="10"/>
  <c r="P277" i="10"/>
  <c r="P290" i="10"/>
  <c r="BK126" i="11"/>
  <c r="J126" i="11" s="1"/>
  <c r="J100" i="11" s="1"/>
  <c r="BK131" i="12"/>
  <c r="J131" i="12"/>
  <c r="J100" i="12" s="1"/>
  <c r="T131" i="12"/>
  <c r="P161" i="12"/>
  <c r="P141" i="12"/>
  <c r="R182" i="12"/>
  <c r="R257" i="12"/>
  <c r="P270" i="12"/>
  <c r="T126" i="13"/>
  <c r="T125" i="13" s="1"/>
  <c r="T124" i="13" s="1"/>
  <c r="J91" i="2"/>
  <c r="J94" i="2"/>
  <c r="F125" i="2"/>
  <c r="BE157" i="2"/>
  <c r="BE178" i="2"/>
  <c r="BE183" i="2"/>
  <c r="BE186" i="2"/>
  <c r="BE190" i="2"/>
  <c r="BE238" i="2"/>
  <c r="BE268" i="2"/>
  <c r="BE273" i="2"/>
  <c r="BE274" i="2"/>
  <c r="BK189" i="2"/>
  <c r="J189" i="2"/>
  <c r="J104" i="2" s="1"/>
  <c r="F93" i="3"/>
  <c r="F94" i="3"/>
  <c r="J121" i="3"/>
  <c r="BK131" i="3"/>
  <c r="J131" i="3"/>
  <c r="J101" i="3"/>
  <c r="F93" i="4"/>
  <c r="J94" i="4"/>
  <c r="J126" i="4"/>
  <c r="BE156" i="4"/>
  <c r="BE166" i="4"/>
  <c r="BE170" i="4"/>
  <c r="BE176" i="4"/>
  <c r="BE193" i="4"/>
  <c r="BE223" i="4"/>
  <c r="BE248" i="4"/>
  <c r="BE249" i="4"/>
  <c r="BE258" i="4"/>
  <c r="BE261" i="4"/>
  <c r="BE286" i="4"/>
  <c r="BE289" i="4"/>
  <c r="BK229" i="4"/>
  <c r="J229" i="4"/>
  <c r="J105" i="4" s="1"/>
  <c r="F93" i="5"/>
  <c r="E112" i="5"/>
  <c r="F121" i="5"/>
  <c r="BE128" i="5"/>
  <c r="BE132" i="6"/>
  <c r="BE138" i="6"/>
  <c r="BE155" i="6"/>
  <c r="BE157" i="6"/>
  <c r="BE158" i="6"/>
  <c r="BE173" i="6"/>
  <c r="BE179" i="6"/>
  <c r="BE200" i="6"/>
  <c r="BE202" i="6"/>
  <c r="BE211" i="6"/>
  <c r="BE213" i="6"/>
  <c r="BK216" i="6"/>
  <c r="J216" i="6"/>
  <c r="J107" i="6"/>
  <c r="E85" i="7"/>
  <c r="F93" i="7"/>
  <c r="BE128" i="7"/>
  <c r="BE135" i="7"/>
  <c r="F94" i="8"/>
  <c r="BE132" i="8"/>
  <c r="BE175" i="8"/>
  <c r="BE179" i="8"/>
  <c r="BE192" i="8"/>
  <c r="BE203" i="8"/>
  <c r="BE244" i="8"/>
  <c r="BE256" i="8"/>
  <c r="J91" i="9"/>
  <c r="J94" i="9"/>
  <c r="F121" i="9"/>
  <c r="J93" i="10"/>
  <c r="F126" i="10"/>
  <c r="BE135" i="10"/>
  <c r="BE172" i="10"/>
  <c r="BE181" i="10"/>
  <c r="BE188" i="10"/>
  <c r="BE190" i="10"/>
  <c r="BE202" i="10"/>
  <c r="BE204" i="10"/>
  <c r="BE217" i="10"/>
  <c r="BE221" i="10"/>
  <c r="BE234" i="10"/>
  <c r="BE275" i="10"/>
  <c r="BE284" i="10"/>
  <c r="BE287" i="10"/>
  <c r="F93" i="11"/>
  <c r="E112" i="11"/>
  <c r="J121" i="11"/>
  <c r="BE127" i="11"/>
  <c r="BE129" i="11"/>
  <c r="BE130" i="11"/>
  <c r="BE132" i="11"/>
  <c r="BE134" i="11"/>
  <c r="BK133" i="11"/>
  <c r="J133" i="11"/>
  <c r="J102" i="11"/>
  <c r="E85" i="12"/>
  <c r="F94" i="12"/>
  <c r="F125" i="12"/>
  <c r="BE133" i="12"/>
  <c r="BE140" i="12"/>
  <c r="BE142" i="12"/>
  <c r="BE145" i="12"/>
  <c r="BE158" i="12"/>
  <c r="BE174" i="12"/>
  <c r="BE183" i="12"/>
  <c r="BE190" i="12"/>
  <c r="BE191" i="12"/>
  <c r="BE192" i="12"/>
  <c r="BE195" i="12"/>
  <c r="BE228" i="12"/>
  <c r="BE244" i="12"/>
  <c r="BE245" i="12"/>
  <c r="BE264" i="12"/>
  <c r="BE266" i="12"/>
  <c r="F93" i="13"/>
  <c r="F94" i="13"/>
  <c r="BE131" i="13"/>
  <c r="BE135" i="13"/>
  <c r="E85" i="2"/>
  <c r="F94" i="2"/>
  <c r="J125" i="2"/>
  <c r="BE133" i="2"/>
  <c r="BE148" i="2"/>
  <c r="BE171" i="2"/>
  <c r="BE203" i="2"/>
  <c r="BE205" i="2"/>
  <c r="BE257" i="2"/>
  <c r="BE262" i="2"/>
  <c r="BE281" i="2"/>
  <c r="E85" i="3"/>
  <c r="J93" i="3"/>
  <c r="BE134" i="3"/>
  <c r="E85" i="4"/>
  <c r="BE142" i="4"/>
  <c r="BE148" i="4"/>
  <c r="BE160" i="4"/>
  <c r="BE188" i="4"/>
  <c r="BE190" i="4"/>
  <c r="BE191" i="4"/>
  <c r="BE195" i="4"/>
  <c r="BE269" i="4"/>
  <c r="BE292" i="4"/>
  <c r="BE293" i="4"/>
  <c r="BE302" i="4"/>
  <c r="BE305" i="4"/>
  <c r="BE306" i="4"/>
  <c r="BK147" i="4"/>
  <c r="J147" i="4" s="1"/>
  <c r="J101" i="4" s="1"/>
  <c r="J91" i="5"/>
  <c r="J94" i="5"/>
  <c r="BK131" i="5"/>
  <c r="J131" i="5"/>
  <c r="J101" i="5"/>
  <c r="BK134" i="5"/>
  <c r="J134" i="5" s="1"/>
  <c r="J102" i="5" s="1"/>
  <c r="BE133" i="6"/>
  <c r="BE146" i="6"/>
  <c r="BE153" i="6"/>
  <c r="BE164" i="6"/>
  <c r="BE170" i="6"/>
  <c r="BE171" i="6"/>
  <c r="BE185" i="6"/>
  <c r="BE186" i="6"/>
  <c r="BE193" i="6"/>
  <c r="BE196" i="6"/>
  <c r="BE209" i="6"/>
  <c r="BE214" i="6"/>
  <c r="J94" i="7"/>
  <c r="F121" i="7"/>
  <c r="BE127" i="7"/>
  <c r="E85" i="8"/>
  <c r="J91" i="8"/>
  <c r="J94" i="8"/>
  <c r="F125" i="8"/>
  <c r="BE138" i="8"/>
  <c r="BE148" i="8"/>
  <c r="BE162" i="8"/>
  <c r="BE164" i="8"/>
  <c r="BE172" i="8"/>
  <c r="BE176" i="8"/>
  <c r="BE206" i="8"/>
  <c r="BE230" i="8"/>
  <c r="BE257" i="8"/>
  <c r="BK259" i="8"/>
  <c r="BK258" i="8"/>
  <c r="J258" i="8" s="1"/>
  <c r="J106" i="8" s="1"/>
  <c r="E85" i="9"/>
  <c r="F120" i="9"/>
  <c r="BE133" i="9"/>
  <c r="BE135" i="9"/>
  <c r="E85" i="10"/>
  <c r="J94" i="10"/>
  <c r="BE144" i="10"/>
  <c r="BE151" i="10"/>
  <c r="BE152" i="10"/>
  <c r="BE169" i="10"/>
  <c r="BE175" i="10"/>
  <c r="BE182" i="10"/>
  <c r="BE184" i="10"/>
  <c r="BE192" i="10"/>
  <c r="BE215" i="10"/>
  <c r="BE232" i="10"/>
  <c r="BE244" i="10"/>
  <c r="BE247" i="10"/>
  <c r="BE265" i="10"/>
  <c r="BK145" i="10"/>
  <c r="J145" i="10"/>
  <c r="J101" i="10"/>
  <c r="F94" i="11"/>
  <c r="J94" i="12"/>
  <c r="J123" i="12"/>
  <c r="J125" i="12"/>
  <c r="BE132" i="12"/>
  <c r="BE162" i="12"/>
  <c r="BE170" i="12"/>
  <c r="BE171" i="12"/>
  <c r="BE176" i="12"/>
  <c r="BE187" i="12"/>
  <c r="BE194" i="12"/>
  <c r="BE219" i="12"/>
  <c r="BE237" i="12"/>
  <c r="BE271" i="12"/>
  <c r="BE272" i="12"/>
  <c r="BK141" i="12"/>
  <c r="J141" i="12" s="1"/>
  <c r="J101" i="12" s="1"/>
  <c r="J121" i="13"/>
  <c r="BE130" i="13"/>
  <c r="BE132" i="2"/>
  <c r="BE134" i="2"/>
  <c r="BE143" i="2"/>
  <c r="BE155" i="2"/>
  <c r="BE182" i="2"/>
  <c r="BE184" i="2"/>
  <c r="BE197" i="2"/>
  <c r="BE201" i="2"/>
  <c r="BE216" i="2"/>
  <c r="BE243" i="2"/>
  <c r="BE248" i="2"/>
  <c r="BE277" i="2"/>
  <c r="BE279" i="2"/>
  <c r="BE284" i="2"/>
  <c r="J91" i="3"/>
  <c r="J91" i="4"/>
  <c r="BE133" i="4"/>
  <c r="BE134" i="4"/>
  <c r="BE135" i="4"/>
  <c r="BE146" i="4"/>
  <c r="BE158" i="4"/>
  <c r="BE197" i="4"/>
  <c r="BE208" i="4"/>
  <c r="BE210" i="4"/>
  <c r="BE212" i="4"/>
  <c r="BE217" i="4"/>
  <c r="BE220" i="4"/>
  <c r="BE237" i="4"/>
  <c r="BE239" i="4"/>
  <c r="BE246" i="4"/>
  <c r="BE277" i="4"/>
  <c r="BE285" i="4"/>
  <c r="BE301" i="4"/>
  <c r="J93" i="5"/>
  <c r="BE132" i="5"/>
  <c r="BE135" i="5"/>
  <c r="E85" i="6"/>
  <c r="J91" i="6"/>
  <c r="F93" i="6"/>
  <c r="J93" i="6"/>
  <c r="F94" i="6"/>
  <c r="J94" i="6"/>
  <c r="BE135" i="6"/>
  <c r="BE137" i="6"/>
  <c r="BE143" i="6"/>
  <c r="BE151" i="6"/>
  <c r="BE176" i="6"/>
  <c r="BE178" i="6"/>
  <c r="BE181" i="6"/>
  <c r="BE204" i="6"/>
  <c r="J91" i="7"/>
  <c r="J93" i="7"/>
  <c r="BK130" i="7"/>
  <c r="J130" i="7"/>
  <c r="J101" i="7"/>
  <c r="J93" i="8"/>
  <c r="BE133" i="8"/>
  <c r="BE140" i="8"/>
  <c r="BE143" i="8"/>
  <c r="BE150" i="8"/>
  <c r="BE156" i="8"/>
  <c r="BE166" i="8"/>
  <c r="BE170" i="8"/>
  <c r="BE218" i="8"/>
  <c r="BE243" i="8"/>
  <c r="BE247" i="8"/>
  <c r="BE251" i="8"/>
  <c r="BE252" i="8"/>
  <c r="BE253" i="8"/>
  <c r="BK155" i="8"/>
  <c r="J155" i="8"/>
  <c r="J102" i="8"/>
  <c r="J93" i="9"/>
  <c r="BK132" i="9"/>
  <c r="J132" i="9"/>
  <c r="J101" i="9"/>
  <c r="F94" i="10"/>
  <c r="BE140" i="10"/>
  <c r="BE146" i="10"/>
  <c r="BE179" i="10"/>
  <c r="BE211" i="10"/>
  <c r="BE213" i="10"/>
  <c r="BE214" i="10"/>
  <c r="BE230" i="10"/>
  <c r="BE271" i="10"/>
  <c r="BE279" i="10"/>
  <c r="BE282" i="10"/>
  <c r="BK191" i="10"/>
  <c r="J191" i="10" s="1"/>
  <c r="J103" i="10" s="1"/>
  <c r="J91" i="11"/>
  <c r="BE134" i="12"/>
  <c r="BE137" i="12"/>
  <c r="BE149" i="12"/>
  <c r="BE165" i="12"/>
  <c r="BE167" i="12"/>
  <c r="BE240" i="12"/>
  <c r="BE251" i="12"/>
  <c r="BE259" i="12"/>
  <c r="BE268" i="12"/>
  <c r="J93" i="13"/>
  <c r="BE127" i="13"/>
  <c r="BE128" i="13"/>
  <c r="BE133" i="13"/>
  <c r="BE139" i="2"/>
  <c r="BE160" i="2"/>
  <c r="BE164" i="2"/>
  <c r="BE172" i="2"/>
  <c r="BE175" i="2"/>
  <c r="BE180" i="2"/>
  <c r="BE206" i="2"/>
  <c r="BE219" i="2"/>
  <c r="BE226" i="2"/>
  <c r="BE231" i="2"/>
  <c r="BE253" i="2"/>
  <c r="BE269" i="2"/>
  <c r="BE282" i="2"/>
  <c r="BE287" i="2"/>
  <c r="BE288" i="2"/>
  <c r="BK159" i="2"/>
  <c r="J159" i="2" s="1"/>
  <c r="J102" i="2" s="1"/>
  <c r="BE127" i="3"/>
  <c r="BE128" i="3"/>
  <c r="BE129" i="3"/>
  <c r="BE130" i="3"/>
  <c r="BE132" i="3"/>
  <c r="BK133" i="3"/>
  <c r="J133" i="3" s="1"/>
  <c r="J102" i="3" s="1"/>
  <c r="F94" i="4"/>
  <c r="BE174" i="4"/>
  <c r="BE178" i="4"/>
  <c r="BE181" i="4"/>
  <c r="BE184" i="4"/>
  <c r="BE203" i="4"/>
  <c r="BE211" i="4"/>
  <c r="BE214" i="4"/>
  <c r="BE224" i="4"/>
  <c r="BE228" i="4"/>
  <c r="BE230" i="4"/>
  <c r="BE296" i="4"/>
  <c r="BE298" i="4"/>
  <c r="BE300" i="4"/>
  <c r="BE127" i="5"/>
  <c r="BE129" i="5"/>
  <c r="BE130" i="5"/>
  <c r="BE134" i="6"/>
  <c r="BE149" i="6"/>
  <c r="BE150" i="6"/>
  <c r="BE160" i="6"/>
  <c r="BE168" i="6"/>
  <c r="BE180" i="6"/>
  <c r="BE188" i="6"/>
  <c r="BE197" i="6"/>
  <c r="BE207" i="6"/>
  <c r="BE212" i="6"/>
  <c r="BE217" i="6"/>
  <c r="BE129" i="7"/>
  <c r="BE131" i="7"/>
  <c r="BE133" i="7"/>
  <c r="BE135" i="8"/>
  <c r="BE146" i="8"/>
  <c r="BE152" i="8"/>
  <c r="BE168" i="8"/>
  <c r="BE173" i="8"/>
  <c r="BE178" i="8"/>
  <c r="BE241" i="8"/>
  <c r="BE249" i="8"/>
  <c r="BE260" i="8"/>
  <c r="BE127" i="9"/>
  <c r="BE128" i="9"/>
  <c r="BE130" i="9"/>
  <c r="BE131" i="9"/>
  <c r="BK134" i="9"/>
  <c r="J134" i="9" s="1"/>
  <c r="J102" i="9" s="1"/>
  <c r="J91" i="10"/>
  <c r="BE133" i="10"/>
  <c r="BE134" i="10"/>
  <c r="BE149" i="10"/>
  <c r="BE160" i="10"/>
  <c r="BE164" i="10"/>
  <c r="BE186" i="10"/>
  <c r="BE199" i="10"/>
  <c r="BE210" i="10"/>
  <c r="BE222" i="10"/>
  <c r="BE226" i="10"/>
  <c r="BE228" i="10"/>
  <c r="BE235" i="10"/>
  <c r="BE256" i="10"/>
  <c r="BE272" i="10"/>
  <c r="BE278" i="10"/>
  <c r="BE286" i="10"/>
  <c r="BE288" i="10"/>
  <c r="BE291" i="10"/>
  <c r="BE292" i="10"/>
  <c r="J93" i="11"/>
  <c r="BE128" i="11"/>
  <c r="BK131" i="11"/>
  <c r="J131" i="11" s="1"/>
  <c r="J101" i="11" s="1"/>
  <c r="BE147" i="12"/>
  <c r="BE188" i="12"/>
  <c r="BE203" i="12"/>
  <c r="BE205" i="12"/>
  <c r="BE216" i="12"/>
  <c r="BE241" i="12"/>
  <c r="BE253" i="12"/>
  <c r="BE254" i="12"/>
  <c r="BE255" i="12"/>
  <c r="BE258" i="12"/>
  <c r="BE262" i="12"/>
  <c r="BE267" i="12"/>
  <c r="BK175" i="12"/>
  <c r="J175" i="12" s="1"/>
  <c r="J104" i="12" s="1"/>
  <c r="E85" i="13"/>
  <c r="J91" i="13"/>
  <c r="BK132" i="13"/>
  <c r="J132" i="13" s="1"/>
  <c r="J101" i="13" s="1"/>
  <c r="BK134" i="13"/>
  <c r="J134" i="13" s="1"/>
  <c r="J102" i="13" s="1"/>
  <c r="J36" i="3"/>
  <c r="AW97" i="1"/>
  <c r="F37" i="5"/>
  <c r="BB100" i="1" s="1"/>
  <c r="F37" i="7"/>
  <c r="BB103" i="1"/>
  <c r="F36" i="10"/>
  <c r="BA108" i="1" s="1"/>
  <c r="F38" i="2"/>
  <c r="BC96" i="1"/>
  <c r="F36" i="7"/>
  <c r="BA103" i="1" s="1"/>
  <c r="F36" i="2"/>
  <c r="BA96" i="1" s="1"/>
  <c r="F36" i="4"/>
  <c r="BA99" i="1" s="1"/>
  <c r="F36" i="8"/>
  <c r="BA105" i="1" s="1"/>
  <c r="F38" i="11"/>
  <c r="BC109" i="1" s="1"/>
  <c r="F36" i="12"/>
  <c r="BA111" i="1" s="1"/>
  <c r="F37" i="13"/>
  <c r="BB112" i="1" s="1"/>
  <c r="F38" i="5"/>
  <c r="BC100" i="1" s="1"/>
  <c r="F37" i="6"/>
  <c r="BB102" i="1" s="1"/>
  <c r="J36" i="4"/>
  <c r="AW99" i="1" s="1"/>
  <c r="F39" i="6"/>
  <c r="BD102" i="1" s="1"/>
  <c r="F38" i="9"/>
  <c r="BC106" i="1" s="1"/>
  <c r="F36" i="11"/>
  <c r="BA109" i="1" s="1"/>
  <c r="F38" i="3"/>
  <c r="BC97" i="1" s="1"/>
  <c r="F39" i="4"/>
  <c r="BD99" i="1" s="1"/>
  <c r="F39" i="7"/>
  <c r="BD103" i="1" s="1"/>
  <c r="J36" i="8"/>
  <c r="AW105" i="1" s="1"/>
  <c r="F39" i="9"/>
  <c r="BD106" i="1" s="1"/>
  <c r="F37" i="11"/>
  <c r="BB109" i="1" s="1"/>
  <c r="F37" i="12"/>
  <c r="BB111" i="1" s="1"/>
  <c r="F36" i="3"/>
  <c r="BA97" i="1" s="1"/>
  <c r="J36" i="6"/>
  <c r="AW102" i="1" s="1"/>
  <c r="J36" i="7"/>
  <c r="AW103" i="1" s="1"/>
  <c r="F38" i="8"/>
  <c r="BC105" i="1" s="1"/>
  <c r="J36" i="9"/>
  <c r="AW106" i="1" s="1"/>
  <c r="F39" i="10"/>
  <c r="BD108" i="1" s="1"/>
  <c r="F39" i="2"/>
  <c r="BD96" i="1" s="1"/>
  <c r="F38" i="7"/>
  <c r="BC103" i="1" s="1"/>
  <c r="F37" i="9"/>
  <c r="BB106" i="1" s="1"/>
  <c r="F38" i="10"/>
  <c r="BC108" i="1" s="1"/>
  <c r="J36" i="13"/>
  <c r="AW112" i="1" s="1"/>
  <c r="J36" i="2"/>
  <c r="AW96" i="1" s="1"/>
  <c r="F39" i="3"/>
  <c r="BD97" i="1" s="1"/>
  <c r="F37" i="8"/>
  <c r="BB105" i="1" s="1"/>
  <c r="F39" i="11"/>
  <c r="BD109" i="1" s="1"/>
  <c r="J36" i="12"/>
  <c r="AW111" i="1" s="1"/>
  <c r="F39" i="5"/>
  <c r="BD100" i="1" s="1"/>
  <c r="F38" i="6"/>
  <c r="BC102" i="1" s="1"/>
  <c r="F36" i="9"/>
  <c r="BA106" i="1" s="1"/>
  <c r="F37" i="10"/>
  <c r="BB108" i="1" s="1"/>
  <c r="F36" i="13"/>
  <c r="BA112" i="1" s="1"/>
  <c r="AS94" i="1"/>
  <c r="F37" i="2"/>
  <c r="BB96" i="1"/>
  <c r="F38" i="4"/>
  <c r="BC99" i="1"/>
  <c r="J36" i="5"/>
  <c r="AW100" i="1"/>
  <c r="F39" i="12"/>
  <c r="BD111" i="1"/>
  <c r="F37" i="3"/>
  <c r="BB97" i="1"/>
  <c r="F37" i="4"/>
  <c r="BB99" i="1"/>
  <c r="F39" i="8"/>
  <c r="BD105" i="1"/>
  <c r="J36" i="11"/>
  <c r="AW109" i="1"/>
  <c r="F38" i="12"/>
  <c r="BC111" i="1"/>
  <c r="F36" i="6"/>
  <c r="BA102" i="1"/>
  <c r="J36" i="10"/>
  <c r="AW108" i="1"/>
  <c r="F38" i="13"/>
  <c r="BC112" i="1"/>
  <c r="F36" i="5"/>
  <c r="BA100" i="1"/>
  <c r="F39" i="13"/>
  <c r="BD112" i="1"/>
  <c r="T130" i="12" l="1"/>
  <c r="T129" i="12" s="1"/>
  <c r="P130" i="2"/>
  <c r="P129" i="2" s="1"/>
  <c r="AU96" i="1" s="1"/>
  <c r="AU95" i="1" s="1"/>
  <c r="R130" i="12"/>
  <c r="R129" i="12"/>
  <c r="P131" i="10"/>
  <c r="P130" i="10" s="1"/>
  <c r="AU108" i="1" s="1"/>
  <c r="AU107" i="1" s="1"/>
  <c r="T130" i="8"/>
  <c r="T129" i="8" s="1"/>
  <c r="BK130" i="6"/>
  <c r="BK129" i="6" s="1"/>
  <c r="J129" i="6" s="1"/>
  <c r="J98" i="6" s="1"/>
  <c r="BK125" i="3"/>
  <c r="J125" i="3" s="1"/>
  <c r="J99" i="3" s="1"/>
  <c r="P131" i="4"/>
  <c r="P130" i="4" s="1"/>
  <c r="AU99" i="1" s="1"/>
  <c r="AU98" i="1" s="1"/>
  <c r="T130" i="6"/>
  <c r="T129" i="6" s="1"/>
  <c r="BK131" i="4"/>
  <c r="BK130" i="4" s="1"/>
  <c r="J130" i="4" s="1"/>
  <c r="J98" i="4" s="1"/>
  <c r="P130" i="12"/>
  <c r="P129" i="12" s="1"/>
  <c r="AU111" i="1" s="1"/>
  <c r="AU110" i="1" s="1"/>
  <c r="R131" i="4"/>
  <c r="R130" i="4"/>
  <c r="T130" i="2"/>
  <c r="T129" i="2"/>
  <c r="BK130" i="2"/>
  <c r="BK129" i="2" s="1"/>
  <c r="J129" i="2" s="1"/>
  <c r="J98" i="2" s="1"/>
  <c r="R131" i="10"/>
  <c r="R130" i="10" s="1"/>
  <c r="R130" i="8"/>
  <c r="R129" i="8"/>
  <c r="R125" i="7"/>
  <c r="R124" i="7" s="1"/>
  <c r="R130" i="2"/>
  <c r="R129" i="2"/>
  <c r="T125" i="7"/>
  <c r="T124" i="7" s="1"/>
  <c r="P130" i="8"/>
  <c r="P129" i="8"/>
  <c r="AU105" i="1" s="1"/>
  <c r="AU104" i="1" s="1"/>
  <c r="P130" i="6"/>
  <c r="P129" i="6" s="1"/>
  <c r="AU102" i="1" s="1"/>
  <c r="AU101" i="1" s="1"/>
  <c r="BK125" i="9"/>
  <c r="BK124" i="9" s="1"/>
  <c r="J124" i="9" s="1"/>
  <c r="J98" i="9" s="1"/>
  <c r="R130" i="6"/>
  <c r="R129" i="6" s="1"/>
  <c r="T131" i="4"/>
  <c r="T130" i="4"/>
  <c r="BK163" i="10"/>
  <c r="J163" i="10" s="1"/>
  <c r="J102" i="10" s="1"/>
  <c r="J126" i="3"/>
  <c r="J100" i="3"/>
  <c r="BK125" i="5"/>
  <c r="J125" i="5" s="1"/>
  <c r="J99" i="5" s="1"/>
  <c r="J131" i="6"/>
  <c r="J100" i="6" s="1"/>
  <c r="BK130" i="12"/>
  <c r="J130" i="12" s="1"/>
  <c r="J99" i="12" s="1"/>
  <c r="J131" i="2"/>
  <c r="J100" i="2" s="1"/>
  <c r="J132" i="4"/>
  <c r="J100" i="4"/>
  <c r="BK130" i="8"/>
  <c r="J130" i="8" s="1"/>
  <c r="J99" i="8" s="1"/>
  <c r="J259" i="8"/>
  <c r="J107" i="8"/>
  <c r="BK125" i="11"/>
  <c r="BK124" i="11" s="1"/>
  <c r="J124" i="11" s="1"/>
  <c r="J32" i="11" s="1"/>
  <c r="AG109" i="1" s="1"/>
  <c r="BK125" i="13"/>
  <c r="J125" i="13" s="1"/>
  <c r="J99" i="13" s="1"/>
  <c r="BK125" i="7"/>
  <c r="BK124" i="7"/>
  <c r="J124" i="7" s="1"/>
  <c r="J32" i="7" s="1"/>
  <c r="AG103" i="1" s="1"/>
  <c r="J126" i="9"/>
  <c r="J100" i="9"/>
  <c r="BC110" i="1"/>
  <c r="AY110" i="1" s="1"/>
  <c r="J35" i="11"/>
  <c r="AV109" i="1" s="1"/>
  <c r="AT109" i="1" s="1"/>
  <c r="BA98" i="1"/>
  <c r="AW98" i="1"/>
  <c r="BD107" i="1"/>
  <c r="F35" i="2"/>
  <c r="AZ96" i="1" s="1"/>
  <c r="BC98" i="1"/>
  <c r="AY98" i="1" s="1"/>
  <c r="BB104" i="1"/>
  <c r="AX104" i="1" s="1"/>
  <c r="J35" i="2"/>
  <c r="AV96" i="1" s="1"/>
  <c r="AT96" i="1" s="1"/>
  <c r="J35" i="8"/>
  <c r="AV105" i="1"/>
  <c r="AT105" i="1" s="1"/>
  <c r="BC95" i="1"/>
  <c r="BB101" i="1"/>
  <c r="AX101" i="1"/>
  <c r="BA107" i="1"/>
  <c r="AW107" i="1"/>
  <c r="J35" i="3"/>
  <c r="AV97" i="1"/>
  <c r="AT97" i="1" s="1"/>
  <c r="F35" i="11"/>
  <c r="AZ109" i="1" s="1"/>
  <c r="F35" i="12"/>
  <c r="AZ111" i="1" s="1"/>
  <c r="BD104" i="1"/>
  <c r="J35" i="6"/>
  <c r="AV102" i="1" s="1"/>
  <c r="AT102" i="1" s="1"/>
  <c r="F35" i="6"/>
  <c r="AZ102" i="1"/>
  <c r="F35" i="8"/>
  <c r="AZ105" i="1"/>
  <c r="J35" i="12"/>
  <c r="AV111" i="1"/>
  <c r="AT111" i="1" s="1"/>
  <c r="BD98" i="1"/>
  <c r="BC107" i="1"/>
  <c r="AY107" i="1" s="1"/>
  <c r="J35" i="10"/>
  <c r="AV108" i="1"/>
  <c r="AT108" i="1"/>
  <c r="F35" i="10"/>
  <c r="AZ108" i="1"/>
  <c r="BD95" i="1"/>
  <c r="BC101" i="1"/>
  <c r="AY101" i="1" s="1"/>
  <c r="BB110" i="1"/>
  <c r="AX110" i="1"/>
  <c r="F35" i="5"/>
  <c r="AZ100" i="1" s="1"/>
  <c r="J35" i="9"/>
  <c r="AV106" i="1"/>
  <c r="AT106" i="1"/>
  <c r="F35" i="13"/>
  <c r="AZ112" i="1"/>
  <c r="BB98" i="1"/>
  <c r="AX98" i="1"/>
  <c r="BD101" i="1"/>
  <c r="BD110" i="1"/>
  <c r="F35" i="4"/>
  <c r="AZ99" i="1" s="1"/>
  <c r="BA104" i="1"/>
  <c r="AW104" i="1"/>
  <c r="F35" i="7"/>
  <c r="AZ103" i="1"/>
  <c r="BB95" i="1"/>
  <c r="BC104" i="1"/>
  <c r="AY104" i="1" s="1"/>
  <c r="BA110" i="1"/>
  <c r="AW110" i="1" s="1"/>
  <c r="F35" i="3"/>
  <c r="AZ97" i="1" s="1"/>
  <c r="J35" i="5"/>
  <c r="AV100" i="1" s="1"/>
  <c r="AT100" i="1" s="1"/>
  <c r="J35" i="7"/>
  <c r="AV103" i="1"/>
  <c r="AT103" i="1" s="1"/>
  <c r="F35" i="9"/>
  <c r="AZ106" i="1" s="1"/>
  <c r="J35" i="13"/>
  <c r="AV112" i="1" s="1"/>
  <c r="AT112" i="1" s="1"/>
  <c r="BA95" i="1"/>
  <c r="AW95" i="1"/>
  <c r="BA101" i="1"/>
  <c r="AW101" i="1"/>
  <c r="BB107" i="1"/>
  <c r="AX107" i="1"/>
  <c r="J35" i="4"/>
  <c r="AV99" i="1"/>
  <c r="AT99" i="1" s="1"/>
  <c r="AN109" i="1" l="1"/>
  <c r="BK131" i="10"/>
  <c r="J131" i="10" s="1"/>
  <c r="J99" i="10" s="1"/>
  <c r="J41" i="7"/>
  <c r="J41" i="11"/>
  <c r="BK124" i="3"/>
  <c r="J124" i="3" s="1"/>
  <c r="J98" i="3" s="1"/>
  <c r="J98" i="7"/>
  <c r="J125" i="9"/>
  <c r="J99" i="9"/>
  <c r="BK130" i="10"/>
  <c r="J130" i="10" s="1"/>
  <c r="J98" i="10" s="1"/>
  <c r="J98" i="11"/>
  <c r="J125" i="11"/>
  <c r="J99" i="11" s="1"/>
  <c r="BK129" i="12"/>
  <c r="J129" i="12" s="1"/>
  <c r="J32" i="12" s="1"/>
  <c r="AG111" i="1" s="1"/>
  <c r="AN111" i="1" s="1"/>
  <c r="J130" i="2"/>
  <c r="J99" i="2" s="1"/>
  <c r="J130" i="6"/>
  <c r="J99" i="6" s="1"/>
  <c r="J125" i="7"/>
  <c r="J99" i="7" s="1"/>
  <c r="BK124" i="13"/>
  <c r="J124" i="13" s="1"/>
  <c r="J32" i="13" s="1"/>
  <c r="AG112" i="1" s="1"/>
  <c r="AN112" i="1" s="1"/>
  <c r="J131" i="4"/>
  <c r="J99" i="4" s="1"/>
  <c r="BK124" i="5"/>
  <c r="J124" i="5" s="1"/>
  <c r="J98" i="5" s="1"/>
  <c r="BK129" i="8"/>
  <c r="J129" i="8" s="1"/>
  <c r="J98" i="8" s="1"/>
  <c r="AU94" i="1"/>
  <c r="AN103" i="1"/>
  <c r="BC94" i="1"/>
  <c r="W32" i="1" s="1"/>
  <c r="BD94" i="1"/>
  <c r="W33" i="1" s="1"/>
  <c r="BB94" i="1"/>
  <c r="W31" i="1" s="1"/>
  <c r="AZ95" i="1"/>
  <c r="AZ110" i="1"/>
  <c r="AV110" i="1" s="1"/>
  <c r="AT110" i="1" s="1"/>
  <c r="AZ104" i="1"/>
  <c r="AV104" i="1" s="1"/>
  <c r="AT104" i="1" s="1"/>
  <c r="AX95" i="1"/>
  <c r="J32" i="4"/>
  <c r="AG99" i="1" s="1"/>
  <c r="AN99" i="1" s="1"/>
  <c r="AY95" i="1"/>
  <c r="AZ101" i="1"/>
  <c r="AV101" i="1" s="1"/>
  <c r="AT101" i="1" s="1"/>
  <c r="J32" i="2"/>
  <c r="AG96" i="1"/>
  <c r="AN96" i="1" s="1"/>
  <c r="J32" i="6"/>
  <c r="AG102" i="1" s="1"/>
  <c r="AN102" i="1" s="1"/>
  <c r="AZ98" i="1"/>
  <c r="AV98" i="1" s="1"/>
  <c r="AT98" i="1" s="1"/>
  <c r="AZ107" i="1"/>
  <c r="AV107" i="1" s="1"/>
  <c r="AT107" i="1" s="1"/>
  <c r="BA94" i="1"/>
  <c r="AW94" i="1"/>
  <c r="AK30" i="1" s="1"/>
  <c r="J32" i="9"/>
  <c r="AG106" i="1"/>
  <c r="AN106" i="1"/>
  <c r="J98" i="12" l="1"/>
  <c r="J98" i="13"/>
  <c r="J41" i="4"/>
  <c r="J41" i="6"/>
  <c r="J41" i="9"/>
  <c r="J41" i="13"/>
  <c r="J41" i="2"/>
  <c r="J41" i="12"/>
  <c r="AZ94" i="1"/>
  <c r="AV94" i="1"/>
  <c r="AK29" i="1"/>
  <c r="AX94" i="1"/>
  <c r="AY94" i="1"/>
  <c r="AV95" i="1"/>
  <c r="AT95" i="1"/>
  <c r="AG101" i="1"/>
  <c r="AN101" i="1"/>
  <c r="J32" i="3"/>
  <c r="AG97" i="1"/>
  <c r="AN97" i="1" s="1"/>
  <c r="J32" i="5"/>
  <c r="AG100" i="1"/>
  <c r="AN100" i="1"/>
  <c r="AG110" i="1"/>
  <c r="AN110" i="1"/>
  <c r="W30" i="1"/>
  <c r="J32" i="8"/>
  <c r="AG105" i="1" s="1"/>
  <c r="AN105" i="1" s="1"/>
  <c r="J32" i="10"/>
  <c r="AG108" i="1"/>
  <c r="AN108" i="1" s="1"/>
  <c r="J41" i="5" l="1"/>
  <c r="J41" i="10"/>
  <c r="J41" i="3"/>
  <c r="J41" i="8"/>
  <c r="AG95" i="1"/>
  <c r="W29" i="1"/>
  <c r="AG107" i="1"/>
  <c r="AN107" i="1" s="1"/>
  <c r="AG98" i="1"/>
  <c r="AN98" i="1"/>
  <c r="AG104" i="1"/>
  <c r="AN104" i="1" s="1"/>
  <c r="AT94" i="1"/>
  <c r="AN95" i="1" l="1"/>
  <c r="AG94" i="1"/>
  <c r="AN94" i="1"/>
  <c r="AK26" i="1" l="1"/>
  <c r="AK35" i="1"/>
</calcChain>
</file>

<file path=xl/sharedStrings.xml><?xml version="1.0" encoding="utf-8"?>
<sst xmlns="http://schemas.openxmlformats.org/spreadsheetml/2006/main" count="11371" uniqueCount="1121">
  <si>
    <t>Export Komplet</t>
  </si>
  <si>
    <t/>
  </si>
  <si>
    <t>2.0</t>
  </si>
  <si>
    <t>ZAMOK</t>
  </si>
  <si>
    <t>False</t>
  </si>
  <si>
    <t>{8e1d30a9-3b6a-4a42-b86c-72be2359d0eb}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</si>
  <si>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</si>
  <si>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</si>
  <si>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</si>
  <si>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</si>
  <si>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</si>
  <si>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</si>
  <si>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</si>
  <si>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</si>
  <si>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</si>
  <si>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</si>
  <si>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</si>
  <si>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Jaroměř - Česká Skalice</t>
  </si>
  <si>
    <t>KSO:</t>
  </si>
  <si>
    <t>821 21</t>
  </si>
  <si>
    <t>CC-CZ:</t>
  </si>
  <si>
    <t>2141</t>
  </si>
  <si>
    <t>Místo:</t>
  </si>
  <si>
    <t xml:space="preserve"> </t>
  </si>
  <si>
    <t>Datum:</t>
  </si>
  <si>
    <t>2. 10. 2020</t>
  </si>
  <si>
    <t>CZ-CPA:</t>
  </si>
  <si>
    <t>42.13.1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</si>
  <si>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</si>
  <si>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</si>
  <si>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</si>
  <si>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</si>
  <si>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</si>
  <si>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</si>
  <si>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</si>
  <si>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</si>
  <si>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</si>
  <si>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</si>
  <si>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</si>
  <si>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</si>
  <si>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</si>
  <si>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</si>
  <si>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</si>
  <si>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</si>
  <si>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</si>
  <si>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</si>
  <si>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</si>
  <si>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</si>
  <si>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</si>
  <si>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</si>
  <si>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</si>
  <si>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</si>
  <si>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</si>
  <si>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</si>
  <si>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</si>
  <si>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</si>
  <si>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</si>
  <si>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</si>
  <si>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</si>
  <si>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</si>
  <si>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</si>
  <si>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</si>
  <si>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</si>
  <si>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</si>
  <si>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</si>
  <si>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</si>
  <si>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</si>
  <si>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</si>
  <si>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</si>
  <si>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</si>
  <si>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</si>
  <si>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</si>
  <si>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</si>
  <si>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</si>
  <si>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</si>
  <si>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</si>
  <si>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</si>
  <si>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</si>
  <si>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</si>
  <si>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</si>
  <si>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</si>
  <si>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2020/13/01/SO 01</t>
  </si>
  <si>
    <t>Propustek v km 2,810</t>
  </si>
  <si>
    <t>STA</t>
  </si>
  <si>
    <t>1</t>
  </si>
  <si>
    <t>{7876ce2d-8693-4c81-8fc5-ae546a74d1d8}</t>
  </si>
  <si>
    <t>2</t>
  </si>
  <si>
    <t>/</t>
  </si>
  <si>
    <t>1.1/SO 01</t>
  </si>
  <si>
    <t xml:space="preserve">Propustek v km 2,810 </t>
  </si>
  <si>
    <t>Soupis</t>
  </si>
  <si>
    <t>{52cbfeea-a2e2-4db4-9694-3101ecd76df7}</t>
  </si>
  <si>
    <t>1.2/SO 01</t>
  </si>
  <si>
    <t>VRN - Propustek v km 2,810</t>
  </si>
  <si>
    <t>{8533ddab-fb1e-4e6b-8dd2-2fc22d1f7590}</t>
  </si>
  <si>
    <t>2020/13/02/SO 02</t>
  </si>
  <si>
    <t>Most v km 6,143</t>
  </si>
  <si>
    <t>{664cbf7b-9726-4436-82c7-b54cd29a3586}</t>
  </si>
  <si>
    <t>2.1/SO 02</t>
  </si>
  <si>
    <t>{2751dafe-a373-4612-a522-e634c7f49356}</t>
  </si>
  <si>
    <t>2.2/SO 02</t>
  </si>
  <si>
    <t>VRN - Most v km 6,143</t>
  </si>
  <si>
    <t>{35d8d23c-4ada-43f3-a237-09942a19f568}</t>
  </si>
  <si>
    <t>2020/13/03/SO 03</t>
  </si>
  <si>
    <t>Propustek v km 9,334</t>
  </si>
  <si>
    <t>{2d0b4b6c-503e-4f92-aaee-dedce2d6a21c}</t>
  </si>
  <si>
    <t>3.1/SO 03</t>
  </si>
  <si>
    <t>{083e7e2f-6bfe-4a4b-a745-86a8e928a67a}</t>
  </si>
  <si>
    <t>3.2/SO 03</t>
  </si>
  <si>
    <t xml:space="preserve">VRN - Propustek v km 3,334 </t>
  </si>
  <si>
    <t>{54fe3e0a-f920-4992-8af9-59a7743bb4cd}</t>
  </si>
  <si>
    <t>2020/13/04/SO 04</t>
  </si>
  <si>
    <t>Most v km 10,802</t>
  </si>
  <si>
    <t>{8c66df32-908f-40ae-912a-d4eed287a8a1}</t>
  </si>
  <si>
    <t>4.1/SO 04</t>
  </si>
  <si>
    <t>{1f5ef18b-dc7a-4f0a-94f5-0d3c3ab561ad}</t>
  </si>
  <si>
    <t>4.2/SO 04</t>
  </si>
  <si>
    <t>VRN - Most v km 10,802</t>
  </si>
  <si>
    <t>{c7c4ca81-c5ba-44bf-91d1-01734054565e}</t>
  </si>
  <si>
    <t>2020/13/05/SO 05</t>
  </si>
  <si>
    <t>Propustek v km 11,054</t>
  </si>
  <si>
    <t>{24cb86d8-008f-4fb5-96d0-4a77aed09118}</t>
  </si>
  <si>
    <t>5.1/SO 05</t>
  </si>
  <si>
    <t>{078ddcc7-cc99-4223-b837-6a531e7db2bf}</t>
  </si>
  <si>
    <t>5.2/SO 05</t>
  </si>
  <si>
    <t>VRN - Propustek v km 11,054</t>
  </si>
  <si>
    <t>{35a0cd2b-53a0-4558-ac43-306c17b91dd2}</t>
  </si>
  <si>
    <t>2020/13/06/SO 05</t>
  </si>
  <si>
    <t>Most v km 11,422</t>
  </si>
  <si>
    <t>{35535d40-6bfb-438b-8718-d446983ce699}</t>
  </si>
  <si>
    <t>6.1/SO 06</t>
  </si>
  <si>
    <t>{4789dbdd-a504-4dfc-b345-687c8b797a3d}</t>
  </si>
  <si>
    <t>6.2/SO 06</t>
  </si>
  <si>
    <t>VRN - Most v km 11,422</t>
  </si>
  <si>
    <t>{e5363791-4b53-4a9e-a489-d9ddd9199363}</t>
  </si>
  <si>
    <t>KRYCÍ LIST SOUPISU PRACÍ</t>
  </si>
  <si>
    <t>Objekt:</t>
  </si>
  <si>
    <t>2020/13/01/SO 01 - Propustek v km 2,810</t>
  </si>
  <si>
    <t>Soupis:</t>
  </si>
  <si>
    <t xml:space="preserve">1.1/SO 01 - Propustek v km 2,810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</si>
  <si>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</si>
  <si>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</si>
  <si>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</si>
  <si>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</si>
  <si>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</si>
  <si>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</si>
  <si>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</si>
  <si>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</si>
  <si>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</si>
  <si>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</si>
  <si>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</si>
  <si>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</si>
  <si>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</si>
  <si>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</si>
  <si>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</si>
  <si>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</si>
  <si>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</si>
  <si>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</si>
  <si>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</si>
  <si>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</si>
  <si>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</si>
  <si>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</si>
  <si>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</si>
  <si>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</si>
  <si>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</si>
  <si>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</si>
  <si>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</si>
  <si>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</si>
  <si>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</si>
  <si>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</si>
  <si>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</si>
  <si>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</si>
  <si>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</si>
  <si>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</si>
  <si>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</si>
  <si>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2020 01</t>
  </si>
  <si>
    <t>4</t>
  </si>
  <si>
    <t>-384738199</t>
  </si>
  <si>
    <t>111201401</t>
  </si>
  <si>
    <t>Spálení křovin a stromů průměru kmene do 100 mm</t>
  </si>
  <si>
    <t>678064816</t>
  </si>
  <si>
    <t>47</t>
  </si>
  <si>
    <t>132312211</t>
  </si>
  <si>
    <t>Hloubení rýh š do 2000 mm v soudržných horninách třídy těžitelnosti II, skupiny 4 ručně</t>
  </si>
  <si>
    <t>m3</t>
  </si>
  <si>
    <t>CS ÚRS 2020 02</t>
  </si>
  <si>
    <t>-2108566631</t>
  </si>
  <si>
    <t>VV</t>
  </si>
  <si>
    <t>"výkop pro uložné prahy" 2*5*(0,5*0,5)</t>
  </si>
  <si>
    <t>"Výkop pod dlažbu" 57,75*0,35</t>
  </si>
  <si>
    <t>Součet</t>
  </si>
  <si>
    <t>Zakládání</t>
  </si>
  <si>
    <t>977151112</t>
  </si>
  <si>
    <t>Jádrové vrty diamantovými korunkami do D 40 mm do stavebních materiálů</t>
  </si>
  <si>
    <t>m</t>
  </si>
  <si>
    <t>-2092156216</t>
  </si>
  <si>
    <t>P</t>
  </si>
  <si>
    <t>Poznámka k položce:_x000D_
1vrt na 1m2 zdiva hl. 0,7m</t>
  </si>
  <si>
    <t>((15*2)*2)*0,7 "opěry 60vrtů"</t>
  </si>
  <si>
    <t>5</t>
  </si>
  <si>
    <t>977151212</t>
  </si>
  <si>
    <t>Jádrové vrty dovrchní diamantovými korunkami do D 40 mm do stavebních materiálů</t>
  </si>
  <si>
    <t>-242983740</t>
  </si>
  <si>
    <t>Poznámka k položce:_x000D_
1 vrt na 1m2 zdiva hl. 0,7m</t>
  </si>
  <si>
    <t>(3*3)*0,7 "čela kleneb uvnitř otvoru"</t>
  </si>
  <si>
    <t>(15*3,6)*0,7 "klenba"</t>
  </si>
  <si>
    <t>6</t>
  </si>
  <si>
    <t>282604112</t>
  </si>
  <si>
    <t>Injektování aktivovanými směsmi vysokotlaké vzestupné tlakem do 2 MPa</t>
  </si>
  <si>
    <t>hod</t>
  </si>
  <si>
    <t>-1541438857</t>
  </si>
  <si>
    <t>Poznámka k položce:_x000D_
20minut 1 vrt</t>
  </si>
  <si>
    <t>((15*2)*2) "opěry 60vrtů"</t>
  </si>
  <si>
    <t>(3*3)  "9vrtů čela kleneb uvnitř otvoru"</t>
  </si>
  <si>
    <t>(15*3,6) "54 vrtů klenba"</t>
  </si>
  <si>
    <t>123*0,3 'Přepočtené koeficientem množství</t>
  </si>
  <si>
    <t>7</t>
  </si>
  <si>
    <t>M</t>
  </si>
  <si>
    <t>58521113</t>
  </si>
  <si>
    <t>cement portlandský CEM I 52,5MPa</t>
  </si>
  <si>
    <t>t</t>
  </si>
  <si>
    <t>8</t>
  </si>
  <si>
    <t>-77927794</t>
  </si>
  <si>
    <t>(219)*0,02*2</t>
  </si>
  <si>
    <t>24552555</t>
  </si>
  <si>
    <t>přísada do betonových injektáží</t>
  </si>
  <si>
    <t>kg</t>
  </si>
  <si>
    <t>-12073941</t>
  </si>
  <si>
    <t>"0,8% z poměru cementu" (8760/100)*0,8</t>
  </si>
  <si>
    <t>3</t>
  </si>
  <si>
    <t>Svislé a kompletní konstrukce</t>
  </si>
  <si>
    <t>9</t>
  </si>
  <si>
    <t>274313611</t>
  </si>
  <si>
    <t>Základové pásy z betonu tř. C 16/20</t>
  </si>
  <si>
    <t>-1549218049</t>
  </si>
  <si>
    <t>Poznámka k položce:_x000D_
Základ pod přezdívaným křídlem</t>
  </si>
  <si>
    <t>2*5*(0,5*0,5)</t>
  </si>
  <si>
    <t>Vodorovné konstrukce</t>
  </si>
  <si>
    <t>10</t>
  </si>
  <si>
    <t>451315124</t>
  </si>
  <si>
    <t>Podkladní nebo výplňová vrstva z betonu C 12/15 tl do 150 mm</t>
  </si>
  <si>
    <t>1531105442</t>
  </si>
  <si>
    <t>Poznámka k položce:_x000D_
Nové zádlažby</t>
  </si>
  <si>
    <t>"kužely na vtoku" ((4*3)/2)*2,5</t>
  </si>
  <si>
    <t>"Vtok" 4*3</t>
  </si>
  <si>
    <t>"Výtok" 4*3</t>
  </si>
  <si>
    <t>"kužely na výtoku" ((5*3)/2)*2,5</t>
  </si>
  <si>
    <t>11</t>
  </si>
  <si>
    <t>465513256</t>
  </si>
  <si>
    <t>Dlažba svahu u opěr z upraveného lomového žulového kamene tl 250 mm do lože C 25/30 pl do 10 m2</t>
  </si>
  <si>
    <t>-997319444</t>
  </si>
  <si>
    <t>12</t>
  </si>
  <si>
    <t>465512117</t>
  </si>
  <si>
    <t>Oprava dlažeb z lomového kamene na sucho se zalitím spár do 20 m2 s dodáním kamene tl 200 mm</t>
  </si>
  <si>
    <t>-2090182580</t>
  </si>
  <si>
    <t>Poznámka k položce:_x000D_
Oprava dlažby uvnitř otvoru spárováním</t>
  </si>
  <si>
    <t>15,36*2</t>
  </si>
  <si>
    <t>13</t>
  </si>
  <si>
    <t>451476111</t>
  </si>
  <si>
    <t>Podkladní vrstva pod ložiska z plastbetonu první vrstva tl 10 mm</t>
  </si>
  <si>
    <t>23025465</t>
  </si>
  <si>
    <t>Poznámka k položce:_x000D_
podlití sloupků zábradlí</t>
  </si>
  <si>
    <t>(0,3*0,3)*24</t>
  </si>
  <si>
    <t>14</t>
  </si>
  <si>
    <t>451476112</t>
  </si>
  <si>
    <t>Podkladní vrstva pod ložiska z plastbetonu další vrstvy tl 10 mm</t>
  </si>
  <si>
    <t>1565910511</t>
  </si>
  <si>
    <t>2,16*2 'Přepočtené koeficientem množství</t>
  </si>
  <si>
    <t>911121211</t>
  </si>
  <si>
    <t>Výroba ocelového zábradli při opravách mostů</t>
  </si>
  <si>
    <t>-248100708</t>
  </si>
  <si>
    <t>2*12</t>
  </si>
  <si>
    <t>16</t>
  </si>
  <si>
    <t>911121311</t>
  </si>
  <si>
    <t>Montáž ocelového zábradli při opravách mostů</t>
  </si>
  <si>
    <t>-337027826</t>
  </si>
  <si>
    <t>17</t>
  </si>
  <si>
    <t>13011064</t>
  </si>
  <si>
    <t>úhelník ocelový rovnostranný jakost 11 375 50x50x4mm</t>
  </si>
  <si>
    <t>-1607836053</t>
  </si>
  <si>
    <t>18</t>
  </si>
  <si>
    <t>13010428</t>
  </si>
  <si>
    <t>úhelník ocelový rovnostranný jakost 11 375 70x70x6mm</t>
  </si>
  <si>
    <t>-1876102753</t>
  </si>
  <si>
    <t>Poznámka k položce:_x000D_
Hmotnost: 6,40 kg/m</t>
  </si>
  <si>
    <t>19</t>
  </si>
  <si>
    <t>13611238</t>
  </si>
  <si>
    <t>plech ocelový hladký jakost S 235 JR tl 15mm tabule</t>
  </si>
  <si>
    <t>500428815</t>
  </si>
  <si>
    <t>Poznámka k položce:_x000D_
Hmotnost 720 kg/kus</t>
  </si>
  <si>
    <t>(0,0625*0,096)*16</t>
  </si>
  <si>
    <t>Úpravy povrchů, podlahy a osazování výplní</t>
  </si>
  <si>
    <t>20</t>
  </si>
  <si>
    <t>628613222</t>
  </si>
  <si>
    <t>Protikorozní ochrana OK mostu II.tř.- základní a podkladní epoxidový, vrchní PU nátěr bez metalizace</t>
  </si>
  <si>
    <t>272706460</t>
  </si>
  <si>
    <t>Poznámka k položce:_x000D_
V cenách jsou započteny i náklady na dodávku písku a tryskání OK. tl.nátěru  min. 320 µm</t>
  </si>
  <si>
    <t>((0,125*2)*6)*12 "madla"</t>
  </si>
  <si>
    <t>((0,125*2)*2)*12 "sloupky"</t>
  </si>
  <si>
    <t>((0,3*0,3)*2)*12 "patní plechy"</t>
  </si>
  <si>
    <t>Ostatní konstrukce a práce, bourání</t>
  </si>
  <si>
    <t>938132111</t>
  </si>
  <si>
    <t>Údržba svahu a svahových kuželů v okolí říms a křídel</t>
  </si>
  <si>
    <t>438364986</t>
  </si>
  <si>
    <t>"nánosy vlevo" (12*0,75)+(10*0,3)</t>
  </si>
  <si>
    <t>"nánosy vpravo" (12*0,75)+(10*0,3)</t>
  </si>
  <si>
    <t>22</t>
  </si>
  <si>
    <t>941111111</t>
  </si>
  <si>
    <t>Montáž lešení řadového trubkového lehkého s podlahami zatížení do 200 kg/m2 š do 0,9 m v do 10 m</t>
  </si>
  <si>
    <t>-1509759826</t>
  </si>
  <si>
    <t>"lešení čel objektu" 40+36</t>
  </si>
  <si>
    <t>23</t>
  </si>
  <si>
    <t>941111211</t>
  </si>
  <si>
    <t>Příplatek k lešení řadovému trubkovému lehkému s podlahami š 0,9 m v 10 m za první a ZKD den použití</t>
  </si>
  <si>
    <t>1779141993</t>
  </si>
  <si>
    <t>76*30</t>
  </si>
  <si>
    <t>24</t>
  </si>
  <si>
    <t>941111811</t>
  </si>
  <si>
    <t>Demontáž lešení řadového trubkového lehkého s podlahami zatížení do 200 kg/m2 š do 0,9 m v do 10 m</t>
  </si>
  <si>
    <t>1480481023</t>
  </si>
  <si>
    <t>25</t>
  </si>
  <si>
    <t>985121101</t>
  </si>
  <si>
    <t>Tryskání degradovaného betonu stěn a rubu kleneb sušeným pískem</t>
  </si>
  <si>
    <t>271655958</t>
  </si>
  <si>
    <t>(6*3) "čelo vpravo"</t>
  </si>
  <si>
    <t>(4+12)*2 "křídla vlevo"</t>
  </si>
  <si>
    <t>(3*3) "čela kleneb uvnitř otvoru"</t>
  </si>
  <si>
    <t>(15*2)*2 "opěry"</t>
  </si>
  <si>
    <t>((12*0,7)+(12*0,7)) "římsy"</t>
  </si>
  <si>
    <t>(3*1,9)*2 "bok u zídek"</t>
  </si>
  <si>
    <t>15*3,6 "klenba"</t>
  </si>
  <si>
    <t>18 "čelo vlevo"</t>
  </si>
  <si>
    <t>26</t>
  </si>
  <si>
    <t>985132311</t>
  </si>
  <si>
    <t>Ruční dočištění ploch líce kleneb a podhledů ocelových kartáči</t>
  </si>
  <si>
    <t>1057761783</t>
  </si>
  <si>
    <t>Poznámka k položce:_x000D_
dočištění kamenného zdiva</t>
  </si>
  <si>
    <t>"dočištění přizdívané části křídla" 12</t>
  </si>
  <si>
    <t>27</t>
  </si>
  <si>
    <t>985142212</t>
  </si>
  <si>
    <t>Vysekání spojovací hmoty ze spár zdiva hl přes 40 mm dl do 12 m/m2</t>
  </si>
  <si>
    <t>1266791027</t>
  </si>
  <si>
    <t>28</t>
  </si>
  <si>
    <t>985142213</t>
  </si>
  <si>
    <t>Vysekání spojovací hmoty ze spár zdiva hl přes 40 mm dl přes 12 m/m2</t>
  </si>
  <si>
    <t>351174581</t>
  </si>
  <si>
    <t>29</t>
  </si>
  <si>
    <t>985232112</t>
  </si>
  <si>
    <t>Hloubkové spárování zdiva aktivovanou maltou spára hl do 80 mm dl do 12 m/m2</t>
  </si>
  <si>
    <t>2119682756</t>
  </si>
  <si>
    <t>30</t>
  </si>
  <si>
    <t>985232113</t>
  </si>
  <si>
    <t>Hloubkové spárování zdiva aktivovanou maltou spára hl do 80 mm dl přes 12 m/m2</t>
  </si>
  <si>
    <t>734249738</t>
  </si>
  <si>
    <t>31</t>
  </si>
  <si>
    <t>985311112</t>
  </si>
  <si>
    <t>Reprofilace stěn cementovými sanačními maltami tl 20 mm</t>
  </si>
  <si>
    <t>-711586149</t>
  </si>
  <si>
    <t>Poznámka k položce:_x000D_
Hrubá reprofilace</t>
  </si>
  <si>
    <t>(12*0,8) "římsy křídel vpravo"</t>
  </si>
  <si>
    <t>(12*0,8) "římsy křídel vlevo"</t>
  </si>
  <si>
    <t>32</t>
  </si>
  <si>
    <t>985311111</t>
  </si>
  <si>
    <t>Reprofilace stěn cementovými sanačními maltami tl 10 mm</t>
  </si>
  <si>
    <t>1310670879</t>
  </si>
  <si>
    <t>Poznámka k položce:_x000D_
jemná reprofilace</t>
  </si>
  <si>
    <t>33</t>
  </si>
  <si>
    <t>985323112</t>
  </si>
  <si>
    <t>Spojovací můstek reprofilovaného betonu na cementové bázi tl 2 mm</t>
  </si>
  <si>
    <t>2080829723</t>
  </si>
  <si>
    <t>34</t>
  </si>
  <si>
    <t>985441213</t>
  </si>
  <si>
    <t>Přídavná šroubovitá nerezová výztuž 1 táhlo D 8 mm v drážce v cihelném zdivu hl do 120 mm</t>
  </si>
  <si>
    <t>-1601750841</t>
  </si>
  <si>
    <t>"1.část klenby" 9*2,5</t>
  </si>
  <si>
    <t>"2.část klenby" 13*2,5</t>
  </si>
  <si>
    <t>"3.část klenby"9*2,5</t>
  </si>
  <si>
    <t>35</t>
  </si>
  <si>
    <t>985223210</t>
  </si>
  <si>
    <t>Přezdívání kamenného zdiva do aktivované malty do 1 m3</t>
  </si>
  <si>
    <t>684380793</t>
  </si>
  <si>
    <t>Poznámka k položce:_x000D_
Lokální opravy zdiva pod torkretovou omítkou</t>
  </si>
  <si>
    <t>"OP2" 3*1,5*0,6</t>
  </si>
  <si>
    <t>"OP1" 4*0,6</t>
  </si>
  <si>
    <t>"2.Křídlo vlevo" (2*1,5*4)</t>
  </si>
  <si>
    <t>36</t>
  </si>
  <si>
    <t>985222111</t>
  </si>
  <si>
    <t>Sbírání a třídění kamene ručně ze suti s očištěním</t>
  </si>
  <si>
    <t>-1079620304</t>
  </si>
  <si>
    <t>37</t>
  </si>
  <si>
    <t>58381086</t>
  </si>
  <si>
    <t>kámen lomový upravený štípaný (80, 40, 20 cm) pískovec</t>
  </si>
  <si>
    <t>2013162403</t>
  </si>
  <si>
    <t>Poznámka k položce:_x000D_
20% výměna nevyhovujícího kamenného zdiva</t>
  </si>
  <si>
    <t>17,1*2,4*0,2</t>
  </si>
  <si>
    <t>997</t>
  </si>
  <si>
    <t>Přesun sutě</t>
  </si>
  <si>
    <t>38</t>
  </si>
  <si>
    <t>997006512</t>
  </si>
  <si>
    <t>Vodorovné doprava suti s naložením a složením na skládku do 1 km</t>
  </si>
  <si>
    <t>488963596</t>
  </si>
  <si>
    <t>39</t>
  </si>
  <si>
    <t>997006519</t>
  </si>
  <si>
    <t>Příplatek k vodorovnému přemístění suti na skládku ZKD 1 km přes 1 km</t>
  </si>
  <si>
    <t>-1188930275</t>
  </si>
  <si>
    <t>Poznámka k položce:_x000D_
20km skládka</t>
  </si>
  <si>
    <t>96,854*20 'Přepočtené koeficientem množství</t>
  </si>
  <si>
    <t>40</t>
  </si>
  <si>
    <t>997013801</t>
  </si>
  <si>
    <t>Poplatek za uložení na skládce (skládkovné) stavebního odpadu betonového kód odpadu 170 101</t>
  </si>
  <si>
    <t>CS ÚRS 2019 02</t>
  </si>
  <si>
    <t>-1560815847</t>
  </si>
  <si>
    <t>7,494+15,096</t>
  </si>
  <si>
    <t>41</t>
  </si>
  <si>
    <t>997013841</t>
  </si>
  <si>
    <t>Poplatek za uložení na skládce (skládkovné) odpadu po otryskávání kód odpadu 120 117</t>
  </si>
  <si>
    <t>864607824</t>
  </si>
  <si>
    <t>26,160*0,04</t>
  </si>
  <si>
    <t>42</t>
  </si>
  <si>
    <t>997211111</t>
  </si>
  <si>
    <t>Svislá doprava suti na v 3,5 m</t>
  </si>
  <si>
    <t>-757680624</t>
  </si>
  <si>
    <t>43</t>
  </si>
  <si>
    <t>997211611</t>
  </si>
  <si>
    <t>Nakládání suti na dopravní prostředky pro vodorovnou dopravu</t>
  </si>
  <si>
    <t>-1784583266</t>
  </si>
  <si>
    <t>96,999</t>
  </si>
  <si>
    <t>44</t>
  </si>
  <si>
    <t>997223855</t>
  </si>
  <si>
    <t>Poplatek za uložení na skládce (skládkovné) zeminy a kameniva kód odpadu 170 504</t>
  </si>
  <si>
    <t>-1875011532</t>
  </si>
  <si>
    <t>96,854-22,590</t>
  </si>
  <si>
    <t>998</t>
  </si>
  <si>
    <t>Přesun hmot</t>
  </si>
  <si>
    <t>45</t>
  </si>
  <si>
    <t>998212111</t>
  </si>
  <si>
    <t>Přesun hmot pro mosty zděné, monolitické betonové nebo ocelové v do 20 m</t>
  </si>
  <si>
    <t>2056415917</t>
  </si>
  <si>
    <t>46</t>
  </si>
  <si>
    <t>998212191</t>
  </si>
  <si>
    <t>Příplatek k přesunu hmot pro mosty zděné nebo monolitické za zvětšený přesun do 1000 m</t>
  </si>
  <si>
    <t>1112836527</t>
  </si>
  <si>
    <t>1.2/SO 01 - VRN - Propustek v km 2,810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</si>
  <si>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</si>
  <si>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</si>
  <si>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</si>
  <si>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</si>
  <si>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</si>
  <si>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</si>
  <si>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</si>
  <si>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</si>
  <si>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</si>
  <si>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</si>
  <si>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</si>
  <si>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1235181220</t>
  </si>
  <si>
    <t>032403000</t>
  </si>
  <si>
    <t>Provizorní komunikace</t>
  </si>
  <si>
    <t>CS ÚRS 2019 01</t>
  </si>
  <si>
    <t>-1005154293</t>
  </si>
  <si>
    <t>034002000</t>
  </si>
  <si>
    <t>Zabezpečení staveniště</t>
  </si>
  <si>
    <t>1126159797</t>
  </si>
  <si>
    <t>039002000</t>
  </si>
  <si>
    <t>Zrušení zařízení staveniště</t>
  </si>
  <si>
    <t>-416316828</t>
  </si>
  <si>
    <t>VRN4</t>
  </si>
  <si>
    <t>Inženýrská činnost</t>
  </si>
  <si>
    <t>041903000</t>
  </si>
  <si>
    <t>Dozor jiné osoby</t>
  </si>
  <si>
    <t>-1954959759</t>
  </si>
  <si>
    <t>VRN7</t>
  </si>
  <si>
    <t>Provozní vlivy</t>
  </si>
  <si>
    <t>074002000</t>
  </si>
  <si>
    <t>Železniční a městský kolejový provoz</t>
  </si>
  <si>
    <t>506879905</t>
  </si>
  <si>
    <t>2020/13/02/SO 02 - Most v km 6,143</t>
  </si>
  <si>
    <t>2.1/SO 02 - Most v km 6,143</t>
  </si>
  <si>
    <t xml:space="preserve">      3 - Svislé a kompletní konstrukce</t>
  </si>
  <si>
    <t xml:space="preserve">    5 - Komunikace pozemní</t>
  </si>
  <si>
    <t>2145669489</t>
  </si>
  <si>
    <t>766537162</t>
  </si>
  <si>
    <t>-1988171829</t>
  </si>
  <si>
    <t>"výkop pod gabiony" 4*(0,6*2*0,4)</t>
  </si>
  <si>
    <t>"stabilizační práh zádlažby" 2*10*(0,5*0,5)</t>
  </si>
  <si>
    <t>"otvor" 3,8*5*0,35</t>
  </si>
  <si>
    <t>"výtok mezi křídli" 14*4*0,35</t>
  </si>
  <si>
    <t>"vtok mezi křídli" 14*4*0,35</t>
  </si>
  <si>
    <t>151203101</t>
  </si>
  <si>
    <t>Zřízení zátažného pažení a rozepření stěn kolejového lože do 20 m2 hl do 2 m</t>
  </si>
  <si>
    <t>-550801255</t>
  </si>
  <si>
    <t>"pažení říms" 2*9</t>
  </si>
  <si>
    <t>"pažení gabionů" 4*2</t>
  </si>
  <si>
    <t>151203111</t>
  </si>
  <si>
    <t>Odstranění zátažného pažení a rozepření stěn kolejového lože do 20 m2 hl do 2 m</t>
  </si>
  <si>
    <t>532783390</t>
  </si>
  <si>
    <t>-1194851271</t>
  </si>
  <si>
    <t>((24)*2) " 48 vrtů křídla vlevo"</t>
  </si>
  <si>
    <t>((24)*2) "48 vrtů křídla vlevo"</t>
  </si>
  <si>
    <t>((5*2)*2) "20 vrtůopěry"</t>
  </si>
  <si>
    <t>(5*6) "30 vrtů klenba"</t>
  </si>
  <si>
    <t>146*0,3 'Přepočtené koeficientem množství</t>
  </si>
  <si>
    <t>-1428105933</t>
  </si>
  <si>
    <t>(146)*0,02*2</t>
  </si>
  <si>
    <t>321549705</t>
  </si>
  <si>
    <t>"0,8% z poměru cementu" (5840/100)*0,8</t>
  </si>
  <si>
    <t>-1508421886</t>
  </si>
  <si>
    <t>((24)*2)*0,5 " 48 vrtů křídla vlevo"</t>
  </si>
  <si>
    <t>((24)*2)*0,5 "48 vrtů křídla vlevo"</t>
  </si>
  <si>
    <t>((5*2)*2)*0,7 "20 vrtůopěry"</t>
  </si>
  <si>
    <t>-1081032862</t>
  </si>
  <si>
    <t>(5*6)*0,7 "30 vrtů klenba"</t>
  </si>
  <si>
    <t>-1017263656</t>
  </si>
  <si>
    <t>"pod gabiony" 4*(0,6*2*0,4)</t>
  </si>
  <si>
    <t>327215351</t>
  </si>
  <si>
    <t>Montáž obkladů opěrných zdí ze svařovaných gabionů úprava galfan vyplněné kamenem (bez jeho dodání)</t>
  </si>
  <si>
    <t>-1588147897</t>
  </si>
  <si>
    <t>4*(2*0,5*0,5)</t>
  </si>
  <si>
    <t>58381079</t>
  </si>
  <si>
    <t>hranoly lámané pro řádkové zdivo 20x20x40cm</t>
  </si>
  <si>
    <t>1533843431</t>
  </si>
  <si>
    <t>2*2,4</t>
  </si>
  <si>
    <t>317171126</t>
  </si>
  <si>
    <t>Kotvení monolitického betonu římsy do mostovky kotvou do vývrtu</t>
  </si>
  <si>
    <t>kus</t>
  </si>
  <si>
    <t>-1976319691</t>
  </si>
  <si>
    <t>Poznámka k položce:_x000D_
2ks/bm římsy</t>
  </si>
  <si>
    <t>(9+9)*3</t>
  </si>
  <si>
    <t>13021039</t>
  </si>
  <si>
    <t>tyč ocelová žebírková DIN 488 výztuž do betonu D 25mm</t>
  </si>
  <si>
    <t>-1142397416</t>
  </si>
  <si>
    <t>Poznámka k položce:_x000D_
Hmotnost: 3,85 kg/m</t>
  </si>
  <si>
    <t>54*0,003 "propojení základu a gabionu"</t>
  </si>
  <si>
    <t>317321118</t>
  </si>
  <si>
    <t>Mostní římsy ze ŽB C 30/37</t>
  </si>
  <si>
    <t>-933829547</t>
  </si>
  <si>
    <t>Poznámka k položce:_x000D_
ŽB římsa tvaru L tl.0,4-0,5 výška 0,6m základna 1,0m</t>
  </si>
  <si>
    <t>(((0,5*0,6)+(0,5*0,6))*9)</t>
  </si>
  <si>
    <t>5,4*1,2 'Přepočtené koeficientem množství</t>
  </si>
  <si>
    <t>317353121</t>
  </si>
  <si>
    <t>Bednění mostních říms všech tvarů - zřízení</t>
  </si>
  <si>
    <t>-1215266931</t>
  </si>
  <si>
    <t>((0,5+0,5)*9)*2+(0,5*4)</t>
  </si>
  <si>
    <t>317353221</t>
  </si>
  <si>
    <t>Bednění mostních říms všech tvarů - odstranění</t>
  </si>
  <si>
    <t>-1023904600</t>
  </si>
  <si>
    <t>317361116</t>
  </si>
  <si>
    <t>Výztuž mostních říms z betonářské oceli 10 505</t>
  </si>
  <si>
    <t>2013849821</t>
  </si>
  <si>
    <t>6,480*0,15</t>
  </si>
  <si>
    <t>334951113</t>
  </si>
  <si>
    <t>Podpěrné skruže dočasné ze dřeva z hranolů - zřízení</t>
  </si>
  <si>
    <t>-1492028401</t>
  </si>
  <si>
    <t>Poznámka k položce:_x000D_
podepření bednění říms</t>
  </si>
  <si>
    <t>334952113</t>
  </si>
  <si>
    <t>Podpěrné skruže dočasné ze dřeva z hranolů - odstranění</t>
  </si>
  <si>
    <t>-1783071817</t>
  </si>
  <si>
    <t>1407728215</t>
  </si>
  <si>
    <t>"otvor" 3,8*5</t>
  </si>
  <si>
    <t>"výtok mezi křídli" 14*4</t>
  </si>
  <si>
    <t>"vtok mezi křídli" 14*4</t>
  </si>
  <si>
    <t>1075107783</t>
  </si>
  <si>
    <t>1792874108</t>
  </si>
  <si>
    <t>2*9</t>
  </si>
  <si>
    <t>2090680960</t>
  </si>
  <si>
    <t>-100491552</t>
  </si>
  <si>
    <t>-300427279</t>
  </si>
  <si>
    <t>843221384</t>
  </si>
  <si>
    <t>-1437943652</t>
  </si>
  <si>
    <t>(0,3*0,3)*10</t>
  </si>
  <si>
    <t>-1006646478</t>
  </si>
  <si>
    <t>0,9*2 'Přepočtené koeficientem množství</t>
  </si>
  <si>
    <t>Komunikace pozemní</t>
  </si>
  <si>
    <t>511501255</t>
  </si>
  <si>
    <t>Zřízení kolejového lože z drceného kameniva</t>
  </si>
  <si>
    <t>-837494830</t>
  </si>
  <si>
    <t>512533121</t>
  </si>
  <si>
    <t>Odstranění kolejového lože z kameniva mezi pražci koleje</t>
  </si>
  <si>
    <t>-1028956702</t>
  </si>
  <si>
    <t>"pažení říms" 2*9*0,5</t>
  </si>
  <si>
    <t>"pažení gabionů" 4*2*0,5</t>
  </si>
  <si>
    <t>544311111</t>
  </si>
  <si>
    <t>Ruční podbití pražce dřevěného příčného</t>
  </si>
  <si>
    <t>-279498148</t>
  </si>
  <si>
    <t>-755060875</t>
  </si>
  <si>
    <t>((0,125*2)*6)*9 "madla"</t>
  </si>
  <si>
    <t>((0,125*2)*2)*9"sloupky"</t>
  </si>
  <si>
    <t>((0,3*0,3)*2)*9 "patní plechy"</t>
  </si>
  <si>
    <t>1786398735</t>
  </si>
  <si>
    <t>6*1*4</t>
  </si>
  <si>
    <t>-17401581</t>
  </si>
  <si>
    <t>30 "čelo vpravo"</t>
  </si>
  <si>
    <t>(24)*2 "křídla vlevo"</t>
  </si>
  <si>
    <t>5*6 "klenba"</t>
  </si>
  <si>
    <t>30 "čelo vlevo"</t>
  </si>
  <si>
    <t>45863306</t>
  </si>
  <si>
    <t>186*30</t>
  </si>
  <si>
    <t>-455015498</t>
  </si>
  <si>
    <t>-825234485</t>
  </si>
  <si>
    <t>(5*2)*2 "opěry"</t>
  </si>
  <si>
    <t>(0,7*6)*4 "římsy křídel</t>
  </si>
  <si>
    <t>-426568009</t>
  </si>
  <si>
    <t>"dočištění pod novými římsami" 2*9</t>
  </si>
  <si>
    <t>1106951461</t>
  </si>
  <si>
    <t>157102428</t>
  </si>
  <si>
    <t>1613594045</t>
  </si>
  <si>
    <t>"přezdění podřímsových zdí" 2*(9*0,6*0,5)</t>
  </si>
  <si>
    <t>"1KP" 1*0,6</t>
  </si>
  <si>
    <t xml:space="preserve">"2KP" 1,2*0,6 </t>
  </si>
  <si>
    <t>"1KL" 4*3*0,6</t>
  </si>
  <si>
    <t>"přezdění římsových krycích desek" 4*(0,6*0,2*6)</t>
  </si>
  <si>
    <t>-1204916218</t>
  </si>
  <si>
    <t>-2047672538</t>
  </si>
  <si>
    <t>16,8*2,4*0,2</t>
  </si>
  <si>
    <t>-89302949</t>
  </si>
  <si>
    <t>15*5,2</t>
  </si>
  <si>
    <t>-1910384008</t>
  </si>
  <si>
    <t>48</t>
  </si>
  <si>
    <t>-2045921776</t>
  </si>
  <si>
    <t>122,252*20 'Přepočtené koeficientem množství</t>
  </si>
  <si>
    <t>49</t>
  </si>
  <si>
    <t>3339990</t>
  </si>
  <si>
    <t>96,450</t>
  </si>
  <si>
    <t>50</t>
  </si>
  <si>
    <t>698530730</t>
  </si>
  <si>
    <t>19,620*0,04</t>
  </si>
  <si>
    <t>51</t>
  </si>
  <si>
    <t>142071380</t>
  </si>
  <si>
    <t>52</t>
  </si>
  <si>
    <t>1751075495</t>
  </si>
  <si>
    <t>53</t>
  </si>
  <si>
    <t>-605473354</t>
  </si>
  <si>
    <t>122,252 -96,450</t>
  </si>
  <si>
    <t>54</t>
  </si>
  <si>
    <t>51277463</t>
  </si>
  <si>
    <t>55</t>
  </si>
  <si>
    <t>2010134481</t>
  </si>
  <si>
    <t>2.2/SO 02 - VRN - Most v km 6,143</t>
  </si>
  <si>
    <t>-332531791</t>
  </si>
  <si>
    <t>-1359962798</t>
  </si>
  <si>
    <t>908992387</t>
  </si>
  <si>
    <t>-1359024344</t>
  </si>
  <si>
    <t>-2075178349</t>
  </si>
  <si>
    <t>10*10</t>
  </si>
  <si>
    <t>1359028991</t>
  </si>
  <si>
    <t>2020/13/03/SO 03 - Propustek v km 9,334</t>
  </si>
  <si>
    <t>3.1/SO 03 - Propustek v km 9,334</t>
  </si>
  <si>
    <t>-39871493</t>
  </si>
  <si>
    <t>-1465185539</t>
  </si>
  <si>
    <t>115001105</t>
  </si>
  <si>
    <t>Převedení vody potrubím DN do 600</t>
  </si>
  <si>
    <t>-686177907</t>
  </si>
  <si>
    <t>115101202</t>
  </si>
  <si>
    <t>Čerpání vody na dopravní výšku do 10 m průměrný přítok do 1000 l/min</t>
  </si>
  <si>
    <t>-898067498</t>
  </si>
  <si>
    <t>(4*24)+(4*10)</t>
  </si>
  <si>
    <t>122301109</t>
  </si>
  <si>
    <t>Příplatek za lepivost u odkopávek nezapažených v hornině tř. 4</t>
  </si>
  <si>
    <t>-844277769</t>
  </si>
  <si>
    <t>-1765134337</t>
  </si>
  <si>
    <t>"betonové prahy" 2*(0,6*0,4*1)</t>
  </si>
  <si>
    <t>"betonové prahy dlažby" 2*(0,6*0,4*(3+2+2))</t>
  </si>
  <si>
    <t>"výkop pro zádlažbu" 2*(3*3*0,4)</t>
  </si>
  <si>
    <t>139711101</t>
  </si>
  <si>
    <t>Vykopávky v uzavřených prostorách v hornině tř. 1 až 4</t>
  </si>
  <si>
    <t>-641899982</t>
  </si>
  <si>
    <t>"Výkop pro podkladní vrstvy trouby" (13*1*0,4)</t>
  </si>
  <si>
    <t>-2005990971</t>
  </si>
  <si>
    <t>"pažení říms" (5*0,5)*2</t>
  </si>
  <si>
    <t>-1935531293</t>
  </si>
  <si>
    <t>181411122</t>
  </si>
  <si>
    <t>Založení lučního trávníku výsevem plochy do 1000 m2 ve svahu do 1:2</t>
  </si>
  <si>
    <t>-1843320102</t>
  </si>
  <si>
    <t>00572100</t>
  </si>
  <si>
    <t>osivo jetelotráva intenzivní víceletá</t>
  </si>
  <si>
    <t>-1461200431</t>
  </si>
  <si>
    <t>172*0,2 'Přepočtené koeficientem množství</t>
  </si>
  <si>
    <t>182101102</t>
  </si>
  <si>
    <t>Svahování v zářezech v hornině tř. 5 až 7</t>
  </si>
  <si>
    <t>-1150666848</t>
  </si>
  <si>
    <t>17,2*10</t>
  </si>
  <si>
    <t>182111111</t>
  </si>
  <si>
    <t>Zpevnění svahu jutovou, kokosovou nebo plastovou rohoží do 1:1</t>
  </si>
  <si>
    <t>-235195914</t>
  </si>
  <si>
    <t>((2*6)+(5*2)+(2*6))*2</t>
  </si>
  <si>
    <t>69311049</t>
  </si>
  <si>
    <t>tkanina jutová přírodní 120g/m2</t>
  </si>
  <si>
    <t>1502288583</t>
  </si>
  <si>
    <t>182301122</t>
  </si>
  <si>
    <t>Rozprostření ornice pl do 500 m2 ve svahu přes 1:5 tl vrstvy do 150 mm</t>
  </si>
  <si>
    <t>473951063</t>
  </si>
  <si>
    <t>274311126</t>
  </si>
  <si>
    <t>Základové pasy, prahy, věnce a ostruhy z betonu prostého C 20/25</t>
  </si>
  <si>
    <t>163989851</t>
  </si>
  <si>
    <t>274354111</t>
  </si>
  <si>
    <t>Bednění základových pasů - zřízení</t>
  </si>
  <si>
    <t>-467144464</t>
  </si>
  <si>
    <t>"betonové prahy" 2*(0,6*2)</t>
  </si>
  <si>
    <t>"betonové prahy dlažby" 2*(0,6*2*(3+2+2))</t>
  </si>
  <si>
    <t>274354211</t>
  </si>
  <si>
    <t>Bednění základových pasů - odstranění</t>
  </si>
  <si>
    <t>117825402</t>
  </si>
  <si>
    <t>310201111</t>
  </si>
  <si>
    <t>Příplatek za zaoblení zdiva o vnitřním průměru do 5 m</t>
  </si>
  <si>
    <t>-1144226447</t>
  </si>
  <si>
    <t>312231115</t>
  </si>
  <si>
    <t>Zdivo výplňové z cihel dl 290 mm P7 až 15 na SMS 5 MPa</t>
  </si>
  <si>
    <t>-877775533</t>
  </si>
  <si>
    <t>"bednění meziprostoru" 2*(2*0,3*0,3)</t>
  </si>
  <si>
    <t>377342112</t>
  </si>
  <si>
    <t>Výplň za rubem ostění tunelu beton tř. C 25/30 odolný proti agresivnímu prostředí hornina mokrá</t>
  </si>
  <si>
    <t>812082534</t>
  </si>
  <si>
    <t>(1*1*8)-(0,28*8)</t>
  </si>
  <si>
    <t>429171121</t>
  </si>
  <si>
    <t>Montáž přesýpaných konstrukcí z vlnitých plechů vlna do 200x55 mm rozpětí do 13 m obvod do 6 m</t>
  </si>
  <si>
    <t>-3683069</t>
  </si>
  <si>
    <t>55314410</t>
  </si>
  <si>
    <t>trouba ocelová flexibilní Pz s polymerovanou fólií z vlnitého plechu 600/2,0mm</t>
  </si>
  <si>
    <t>1200827408</t>
  </si>
  <si>
    <t>55314431</t>
  </si>
  <si>
    <t>spojovací prstenec Pz s polymerovanou fólií flexibilní z vlnitého plechu 600/2,0mm</t>
  </si>
  <si>
    <t>836450052</t>
  </si>
  <si>
    <t>55314410.R</t>
  </si>
  <si>
    <t>šikmý řez trouby</t>
  </si>
  <si>
    <t>-1070706649</t>
  </si>
  <si>
    <t>451312111</t>
  </si>
  <si>
    <t>Podklad pod dlažbu z betonu prostého C 20/25 tl přes 100 do 150 mm</t>
  </si>
  <si>
    <t>-1169967784</t>
  </si>
  <si>
    <t>"zádlažba na vtoku a výtoku" 2*(3*3)</t>
  </si>
  <si>
    <t>"Zádlažba okolo troubí - límec" 2*(2*1)</t>
  </si>
  <si>
    <t>451571414</t>
  </si>
  <si>
    <t>Podklad pod dlažbu z kameniva tl přes 200 do 250 mm</t>
  </si>
  <si>
    <t>622235310</t>
  </si>
  <si>
    <t>458501112</t>
  </si>
  <si>
    <t>Výplňové klíny za opěrou z kameniva drceného hutněného po vrstvách</t>
  </si>
  <si>
    <t>317889597</t>
  </si>
  <si>
    <t>2*(3*3*2)</t>
  </si>
  <si>
    <t>465513227</t>
  </si>
  <si>
    <t>Dlažba z lomového kamene na cementovou maltu s vyspárováním tl 250 mm pro hydromeliorace</t>
  </si>
  <si>
    <t>-6574281</t>
  </si>
  <si>
    <t>"zadlažba přilehlých svahů" 2*4*2</t>
  </si>
  <si>
    <t>469521231</t>
  </si>
  <si>
    <t>Zpevnění dna nebo svahů drceným kamenivem prolévaným MC se zhutněním tl 300 mm</t>
  </si>
  <si>
    <t>466960009</t>
  </si>
  <si>
    <t>"Podklad pod troubu" 13*1</t>
  </si>
  <si>
    <t>511532111</t>
  </si>
  <si>
    <t>Kolejové lože z kameniva hrubého drceného</t>
  </si>
  <si>
    <t>-497107639</t>
  </si>
  <si>
    <t>-1744485685</t>
  </si>
  <si>
    <t>"pažení říms" 5*0,5*0,5*2</t>
  </si>
  <si>
    <t>666171135</t>
  </si>
  <si>
    <t>919726125</t>
  </si>
  <si>
    <t>Geotextilie pro ochranu, separaci a filtraci netkaná měrná hmotnost do 1000 g/m2</t>
  </si>
  <si>
    <t>-1984041850</t>
  </si>
  <si>
    <t>"Ochrana trouby" 13*2</t>
  </si>
  <si>
    <t>963051111</t>
  </si>
  <si>
    <t>Bourání mostní nosné konstrukce z ŽB</t>
  </si>
  <si>
    <t>-259673324</t>
  </si>
  <si>
    <t>"římsy a části čelních zdí" (5*0,7*0,8)*2</t>
  </si>
  <si>
    <t>-546320462</t>
  </si>
  <si>
    <t>27,840-9,880</t>
  </si>
  <si>
    <t>-1852797715</t>
  </si>
  <si>
    <t>27,84*30 'Přepočtené koeficientem množství</t>
  </si>
  <si>
    <t>-1946823540</t>
  </si>
  <si>
    <t>997211521</t>
  </si>
  <si>
    <t>Vodorovná doprava vybouraných hmot po suchu na vzdálenost do 1 km</t>
  </si>
  <si>
    <t>623053387</t>
  </si>
  <si>
    <t>-562474137</t>
  </si>
  <si>
    <t>997221855</t>
  </si>
  <si>
    <t>1296802367</t>
  </si>
  <si>
    <t>9,880</t>
  </si>
  <si>
    <t>-988291686</t>
  </si>
  <si>
    <t xml:space="preserve">3.2/SO 03 - VRN - Propustek v km 3,334 </t>
  </si>
  <si>
    <t>-1661572474</t>
  </si>
  <si>
    <t>914723312</t>
  </si>
  <si>
    <t>-2065474123</t>
  </si>
  <si>
    <t>717991470</t>
  </si>
  <si>
    <t>072002000</t>
  </si>
  <si>
    <t>Silniční provoz - DIO</t>
  </si>
  <si>
    <t>1714726538</t>
  </si>
  <si>
    <t>Poznámka k položce:_x000D_
DIO - Omezení silniční dopravou, značení a řízení dopravy v místě stavby</t>
  </si>
  <si>
    <t>1524798071</t>
  </si>
  <si>
    <t>2020/13/04/SO 04 - Most v km 10,802</t>
  </si>
  <si>
    <t>4.1/SO 04 - Most v km 10,802</t>
  </si>
  <si>
    <t>PSV - Práce a dodávky PSV</t>
  </si>
  <si>
    <t xml:space="preserve">    783 - Dokončovací práce - nátěry</t>
  </si>
  <si>
    <t>-1879499549</t>
  </si>
  <si>
    <t>-204378432</t>
  </si>
  <si>
    <t>-1819010014</t>
  </si>
  <si>
    <t>472097174</t>
  </si>
  <si>
    <t>822966716</t>
  </si>
  <si>
    <t>"kužely" 4*(9*2)</t>
  </si>
  <si>
    <t>-558927245</t>
  </si>
  <si>
    <t>Poznámka k položce:_x000D_
oprava zábradlí</t>
  </si>
  <si>
    <t>-1541191940</t>
  </si>
  <si>
    <t>1016420163</t>
  </si>
  <si>
    <t>762222141</t>
  </si>
  <si>
    <t>Montáž zábradlí rovného osové vzdálenosti sloupků do 1500 mm</t>
  </si>
  <si>
    <t>-1779980154</t>
  </si>
  <si>
    <t>2*26</t>
  </si>
  <si>
    <t>13010426</t>
  </si>
  <si>
    <t>úhelník ocelový rovnostranný jakost 11 375 60x60x8mm</t>
  </si>
  <si>
    <t>-1335938093</t>
  </si>
  <si>
    <t>Poznámka k položce:_x000D_
Hmotnost: 7,09 kg/m</t>
  </si>
  <si>
    <t>"3.madlo doplnění" 2*26*7,09/1000</t>
  </si>
  <si>
    <t>-1372715105</t>
  </si>
  <si>
    <t>((0,105*2)*4)*26 "madla"</t>
  </si>
  <si>
    <t>((0,105*2)*2)*15 "sloupky"</t>
  </si>
  <si>
    <t>-1305300140</t>
  </si>
  <si>
    <t>4*9*0,3</t>
  </si>
  <si>
    <t>952904131</t>
  </si>
  <si>
    <t>Čištění mostních objektů - propláchnutí odvodnění</t>
  </si>
  <si>
    <t>-1221416473</t>
  </si>
  <si>
    <t>Poznámka k položce:_x000D_
Pročištění trubních propustků pod mostem (chodníky)</t>
  </si>
  <si>
    <t>952904152</t>
  </si>
  <si>
    <t>Čištění mostních objektů - pročištění vtoků a výtoků ručně</t>
  </si>
  <si>
    <t>1388934210</t>
  </si>
  <si>
    <t>Poznámka k položce:_x000D_
Pročištění trubních propustků pod mostem (chodníky) nánosy</t>
  </si>
  <si>
    <t>941121111</t>
  </si>
  <si>
    <t>Montáž lešení řadového trubkového těžkého s podlahami zatížení do 300 kg/m2 š do 1,5 m v do 10 m</t>
  </si>
  <si>
    <t>-2090510143</t>
  </si>
  <si>
    <t>278</t>
  </si>
  <si>
    <t>941121211</t>
  </si>
  <si>
    <t>Příplatek k lešení řadovému trubkovému těžkému s podlahami š 1,5 m v 10 m za první a ZKD den použití</t>
  </si>
  <si>
    <t>1123097912</t>
  </si>
  <si>
    <t>278*40</t>
  </si>
  <si>
    <t>941321811</t>
  </si>
  <si>
    <t>Demontáž lešení řadového modulového těžkého zatížení do 300 kg/m2 š do 1,2 m v do 10 m</t>
  </si>
  <si>
    <t>434498009</t>
  </si>
  <si>
    <t>946111115</t>
  </si>
  <si>
    <t>Montáž pojízdných věží trubkových/dílcových š do 0,9 m dl do 3,2 m v do 5,5 m</t>
  </si>
  <si>
    <t>-1003023361</t>
  </si>
  <si>
    <t>"pojízdná věž,přesuny DIO" 1*15</t>
  </si>
  <si>
    <t>944611111</t>
  </si>
  <si>
    <t>Montáž ochranné plachty z textilie z umělých vláken</t>
  </si>
  <si>
    <t>2049057874</t>
  </si>
  <si>
    <t>944611211</t>
  </si>
  <si>
    <t>Příplatek k ochranné plachtě za první a ZKD den použití</t>
  </si>
  <si>
    <t>246644882</t>
  </si>
  <si>
    <t>944611811</t>
  </si>
  <si>
    <t>Demontáž ochranné plachty z textilie z umělých vláken</t>
  </si>
  <si>
    <t>1852746135</t>
  </si>
  <si>
    <t>985112113</t>
  </si>
  <si>
    <t>Odsekání degradovaného betonu stěn tl do 50 mm</t>
  </si>
  <si>
    <t>1252706044</t>
  </si>
  <si>
    <t>Poznámka k položce:_x000D_
odstranění 20 % degradovaných omítek</t>
  </si>
  <si>
    <t>"Opěra1" 5*5,3</t>
  </si>
  <si>
    <t>"Opěra2" 5*5,3</t>
  </si>
  <si>
    <t>"KP1" (2,7*5)+(4*3)</t>
  </si>
  <si>
    <t>"KP2" (1*5)+(4*2)</t>
  </si>
  <si>
    <t>"KL1" (2,7*5)+(4*3)</t>
  </si>
  <si>
    <t>"KL2" (1*5)+(4*2)</t>
  </si>
  <si>
    <t>"deska podhled" 12*4,4</t>
  </si>
  <si>
    <t>"Deska čela"30*0,5*2</t>
  </si>
  <si>
    <t>"římsy" 2*30*(0,3+0,6+0,2)</t>
  </si>
  <si>
    <t>278,8*0,2 'Přepočtené koeficientem množství</t>
  </si>
  <si>
    <t>-1635591692</t>
  </si>
  <si>
    <t>89746382</t>
  </si>
  <si>
    <t>1912583232</t>
  </si>
  <si>
    <t>-547852613</t>
  </si>
  <si>
    <t>-1017457204</t>
  </si>
  <si>
    <t>985324112</t>
  </si>
  <si>
    <t>Impregnační gelový nátěr betonu dvojnásobný (OS-A)</t>
  </si>
  <si>
    <t>-457004128</t>
  </si>
  <si>
    <t>437810864</t>
  </si>
  <si>
    <t>-772263261</t>
  </si>
  <si>
    <t>52,355*20 'Přepočtené koeficientem množství</t>
  </si>
  <si>
    <t>70899864</t>
  </si>
  <si>
    <t>49,634</t>
  </si>
  <si>
    <t>1922242211</t>
  </si>
  <si>
    <t>28,140*0,04</t>
  </si>
  <si>
    <t>1966570525</t>
  </si>
  <si>
    <t>997211612</t>
  </si>
  <si>
    <t>Nakládání vybouraných hmot na dopravní prostředky pro vodorovnou dopravu</t>
  </si>
  <si>
    <t>-1661556537</t>
  </si>
  <si>
    <t>1237871345</t>
  </si>
  <si>
    <t>2,701</t>
  </si>
  <si>
    <t>-717303355</t>
  </si>
  <si>
    <t>1146086154</t>
  </si>
  <si>
    <t>PSV</t>
  </si>
  <si>
    <t>Práce a dodávky PSV</t>
  </si>
  <si>
    <t>783</t>
  </si>
  <si>
    <t>Dokončovací práce - nátěry</t>
  </si>
  <si>
    <t>783901551</t>
  </si>
  <si>
    <t>Omytí tlakovou vodou betonových ploch před provedením nátěru</t>
  </si>
  <si>
    <t>608707882</t>
  </si>
  <si>
    <t>4.2/SO 04 - VRN - Most v km 10,802</t>
  </si>
  <si>
    <t>649744549</t>
  </si>
  <si>
    <t>031103000</t>
  </si>
  <si>
    <t>DIO - Dopravně informační omezení</t>
  </si>
  <si>
    <t>-253790778</t>
  </si>
  <si>
    <t>Poznámka k položce:_x000D_
Zajištění DIO a řízení dopravy v místě stavby, vypracování DIO a projednání</t>
  </si>
  <si>
    <t>1818349902</t>
  </si>
  <si>
    <t>541363654</t>
  </si>
  <si>
    <t>1937250910</t>
  </si>
  <si>
    <t>1171986242</t>
  </si>
  <si>
    <t>2020/13/05/SO 05 - Propustek v km 11,054</t>
  </si>
  <si>
    <t>5.1/SO 05 - Propustek v km 11,054</t>
  </si>
  <si>
    <t xml:space="preserve">      6 - Úpravy povrchů, podlahy a osazování výplní</t>
  </si>
  <si>
    <t>1681380539</t>
  </si>
  <si>
    <t>-43351248</t>
  </si>
  <si>
    <t>132312201</t>
  </si>
  <si>
    <t>Hloubení rýh š přes 600 do 2000 mm ručním nebo pneum nářadím v soudržných horninách tř. 4</t>
  </si>
  <si>
    <t>-587383020</t>
  </si>
  <si>
    <t>"základ pro gabiony" 4*(2*0,5*0,6)</t>
  </si>
  <si>
    <t>"stabilizační bet. prahy" 2*6*(0,5*0,5)</t>
  </si>
  <si>
    <t>"výkop pro zádlažbu" 58*0,35</t>
  </si>
  <si>
    <t>1657630235</t>
  </si>
  <si>
    <t>"pažení říms" 2*6</t>
  </si>
  <si>
    <t>1033031792</t>
  </si>
  <si>
    <t>1114017919</t>
  </si>
  <si>
    <t>84*0,3 'Přepočtené koeficientem množství</t>
  </si>
  <si>
    <t>-1938911529</t>
  </si>
  <si>
    <t>(98*0,02)*2</t>
  </si>
  <si>
    <t>-1803306408</t>
  </si>
  <si>
    <t>-2102275285</t>
  </si>
  <si>
    <t>(2,5*3,4)0,7 " 8 vrtů čelo vpravo"</t>
  </si>
  <si>
    <t>((2,8*3)*2)*0,7 "17 vrtů křídla vlevo"</t>
  </si>
  <si>
    <t>((5*1,5)*2)*0,7 "15 vrtů opěry"</t>
  </si>
  <si>
    <t>((3*3)*2)*0,7 "18 vrtů křídla vpravo"</t>
  </si>
  <si>
    <t>(2,5*3,4)*0,7 "8 vrtů čelo vlevo"</t>
  </si>
  <si>
    <t>1163742628</t>
  </si>
  <si>
    <t>(5*3,6)*0,7 "18 vrtů klenba"</t>
  </si>
  <si>
    <t>-733197935</t>
  </si>
  <si>
    <t>1194196627</t>
  </si>
  <si>
    <t>(6+6)*3</t>
  </si>
  <si>
    <t>-1925972784</t>
  </si>
  <si>
    <t>36*0,003 "propojení základu a gabionu"</t>
  </si>
  <si>
    <t>1730015284</t>
  </si>
  <si>
    <t>((0,5*0,6)*6)*2</t>
  </si>
  <si>
    <t>3,6*1,2 'Přepočtené koeficientem množství</t>
  </si>
  <si>
    <t>-818742372</t>
  </si>
  <si>
    <t>((0,5+0,5)*6)*2+(0,5*4)</t>
  </si>
  <si>
    <t>144065319</t>
  </si>
  <si>
    <t>-1615827335</t>
  </si>
  <si>
    <t>4,320*0,15</t>
  </si>
  <si>
    <t>-743796390</t>
  </si>
  <si>
    <t>903133839</t>
  </si>
  <si>
    <t>-1806675467</t>
  </si>
  <si>
    <t>112558500</t>
  </si>
  <si>
    <t>-110742416</t>
  </si>
  <si>
    <t>((0,125*2)*6)*6 "madla"</t>
  </si>
  <si>
    <t>((0,125*2)*2)*6 "sloupky"</t>
  </si>
  <si>
    <t>((0,3*0,3)*2)*6 "patní plechy"</t>
  </si>
  <si>
    <t>-2046822641</t>
  </si>
  <si>
    <t>(0,3*0,3)*12</t>
  </si>
  <si>
    <t>1101505230</t>
  </si>
  <si>
    <t>1,08*2 'Přepočtené koeficientem množství</t>
  </si>
  <si>
    <t>1941815248</t>
  </si>
  <si>
    <t>"otvor" 2*5</t>
  </si>
  <si>
    <t>"Vtok" 4*6</t>
  </si>
  <si>
    <t>"Výtok" 4*6</t>
  </si>
  <si>
    <t>2044481954</t>
  </si>
  <si>
    <t>-1596788309</t>
  </si>
  <si>
    <t>2*6</t>
  </si>
  <si>
    <t>1711805666</t>
  </si>
  <si>
    <t>-1558023178</t>
  </si>
  <si>
    <t>958440896</t>
  </si>
  <si>
    <t>-486025859</t>
  </si>
  <si>
    <t>-1735715095</t>
  </si>
  <si>
    <t>1323890573</t>
  </si>
  <si>
    <t>"pažení říms" 2*6*0,5</t>
  </si>
  <si>
    <t>240490431</t>
  </si>
  <si>
    <t>-562686573</t>
  </si>
  <si>
    <t>4*(5*0,3)</t>
  </si>
  <si>
    <t>548108833</t>
  </si>
  <si>
    <t>-411591889</t>
  </si>
  <si>
    <t>50*30</t>
  </si>
  <si>
    <t>-621288327</t>
  </si>
  <si>
    <t>1757210800</t>
  </si>
  <si>
    <t>(2,5*3,4) "čelo vpravo"</t>
  </si>
  <si>
    <t>(2,8*3)*2 "křídla vlevo"</t>
  </si>
  <si>
    <t>(5*1,5)*2 "opěry"</t>
  </si>
  <si>
    <t>((5*0,7)+(5*0,7))*2 "římsy křídel"</t>
  </si>
  <si>
    <t>(3*3)*2 "křídla vpravo"</t>
  </si>
  <si>
    <t>5*3,6 "klenba"</t>
  </si>
  <si>
    <t>(2,5*3,4) "čelo vlevo"</t>
  </si>
  <si>
    <t>-781721597</t>
  </si>
  <si>
    <t>"dočištění ZDIVA V MÍSTĚ NOVÉ ŘÍMSY" 2*4</t>
  </si>
  <si>
    <t>918957222</t>
  </si>
  <si>
    <t>-1562218729</t>
  </si>
  <si>
    <t>-1186688471</t>
  </si>
  <si>
    <t>"čelo objektu pod římsou" (3,5*0,5*0,5)*2</t>
  </si>
  <si>
    <t>"2KL" 2*0,5</t>
  </si>
  <si>
    <t>"lokální opravy klenby" 0,5*0,5</t>
  </si>
  <si>
    <t>-1404391762</t>
  </si>
  <si>
    <t>1531007758</t>
  </si>
  <si>
    <t>3*2,4*0,2</t>
  </si>
  <si>
    <t>1062938314</t>
  </si>
  <si>
    <t>13*6</t>
  </si>
  <si>
    <t>1769943267</t>
  </si>
  <si>
    <t>-1531895695</t>
  </si>
  <si>
    <t>52,288*20 'Přepočtené koeficientem množství</t>
  </si>
  <si>
    <t>-437070804</t>
  </si>
  <si>
    <t>32,685</t>
  </si>
  <si>
    <t>2002325057</t>
  </si>
  <si>
    <t>13,080*0,04</t>
  </si>
  <si>
    <t>-1231144174</t>
  </si>
  <si>
    <t>-401005543</t>
  </si>
  <si>
    <t>2104920686</t>
  </si>
  <si>
    <t>52,288-32,685</t>
  </si>
  <si>
    <t>367585692</t>
  </si>
  <si>
    <t>982959848</t>
  </si>
  <si>
    <t>5.2/SO 05 - VRN - Propustek v km 11,054</t>
  </si>
  <si>
    <t>-733105540</t>
  </si>
  <si>
    <t>53603743</t>
  </si>
  <si>
    <t>-824374398</t>
  </si>
  <si>
    <t>-1193579838</t>
  </si>
  <si>
    <t>-398785010</t>
  </si>
  <si>
    <t>-1070094085</t>
  </si>
  <si>
    <t>2020/13/06/SO 05 - Most v km 11,422</t>
  </si>
  <si>
    <t>6.1/SO 06 - Most v km 11,422</t>
  </si>
  <si>
    <t>-188783082</t>
  </si>
  <si>
    <t>-1253521325</t>
  </si>
  <si>
    <t>-38168747</t>
  </si>
  <si>
    <t>"základ pod gabiony" 2*5*(0,5*0,5)</t>
  </si>
  <si>
    <t>-62221355</t>
  </si>
  <si>
    <t>"pažení gabionů" 4*4</t>
  </si>
  <si>
    <t>-1068171357</t>
  </si>
  <si>
    <t>-1076607421</t>
  </si>
  <si>
    <t>360*0,4 'Přepočtené koeficientem množství</t>
  </si>
  <si>
    <t>-1016302881</t>
  </si>
  <si>
    <t>(360)*0,02*2</t>
  </si>
  <si>
    <t>637166650</t>
  </si>
  <si>
    <t>"0,8% z poměru cementu" (14400/100)*0,8</t>
  </si>
  <si>
    <t>1527113446</t>
  </si>
  <si>
    <t>Poznámka k položce:_x000D_
1vrt na 1m2 zdiva hl. 0,7m 268ks vrtů</t>
  </si>
  <si>
    <t>"1KL"35*0,7</t>
  </si>
  <si>
    <t>"2KL"35*0,07</t>
  </si>
  <si>
    <t>"1KP" 49*0,7</t>
  </si>
  <si>
    <t>"2KP"49*0,7</t>
  </si>
  <si>
    <t>"čela" (2*30)*0,7</t>
  </si>
  <si>
    <t>"Opěry" (2*(4*5,1))*0,7</t>
  </si>
  <si>
    <t>-1404691915</t>
  </si>
  <si>
    <t>Poznámka k položce:_x000D_
1 vrt na 1m2 zdiva hl. 1,2m 46 ks vrtů</t>
  </si>
  <si>
    <t>"klenba" (9*5,1)*1,2</t>
  </si>
  <si>
    <t>-140410431</t>
  </si>
  <si>
    <t>4*(3*0,5*0,4)</t>
  </si>
  <si>
    <t>1809870755</t>
  </si>
  <si>
    <t>4*(3*0,5*0,5)</t>
  </si>
  <si>
    <t>389201809</t>
  </si>
  <si>
    <t>3*2,4</t>
  </si>
  <si>
    <t>52389823</t>
  </si>
  <si>
    <t>-1983582125</t>
  </si>
  <si>
    <t>"pažení gabionů" 4*3*0,5</t>
  </si>
  <si>
    <t>91865196</t>
  </si>
  <si>
    <t>-373633397</t>
  </si>
  <si>
    <t>-812090659</t>
  </si>
  <si>
    <t>2*(11*1)</t>
  </si>
  <si>
    <t>2*(13*1)</t>
  </si>
  <si>
    <t>941121112</t>
  </si>
  <si>
    <t>Montáž lešení řadového trubkového těžkého s podlahami zatížení do 300 kg/m2 š do 1,5 m v do 20 m</t>
  </si>
  <si>
    <t>2127389655</t>
  </si>
  <si>
    <t>941121212</t>
  </si>
  <si>
    <t>Příplatek k lešení řadovému trubkovému těžkému s podlahami š 1,5 m v 20 m za první a ZKD den použití</t>
  </si>
  <si>
    <t>-1719709161</t>
  </si>
  <si>
    <t>360*45</t>
  </si>
  <si>
    <t>941121812</t>
  </si>
  <si>
    <t>Demontáž lešení řadového trubkového těžkého s podlahami zatížení do 300 kg/m2 š do 1,5 m v do 20 m</t>
  </si>
  <si>
    <t>764362727</t>
  </si>
  <si>
    <t>-1275877242</t>
  </si>
  <si>
    <t>-643941911</t>
  </si>
  <si>
    <t>1931406200</t>
  </si>
  <si>
    <t>985111213</t>
  </si>
  <si>
    <t>Odsekání betonu stěn tl do 150 mm</t>
  </si>
  <si>
    <t>-2134379298</t>
  </si>
  <si>
    <t>"1KL"35</t>
  </si>
  <si>
    <t>"2KL"35</t>
  </si>
  <si>
    <t>"1KP" 49</t>
  </si>
  <si>
    <t>"2KP"49</t>
  </si>
  <si>
    <t>"čela" 2*30</t>
  </si>
  <si>
    <t>"Opěry" 2*(4*5,1)</t>
  </si>
  <si>
    <t>985111233</t>
  </si>
  <si>
    <t>Odsekání betonu rubu kleneb a podlah tl do 150 mm</t>
  </si>
  <si>
    <t>-646602765</t>
  </si>
  <si>
    <t>"klenba" 9*5,1</t>
  </si>
  <si>
    <t>1795709437</t>
  </si>
  <si>
    <t>"římsy vlevo" 10*1*2</t>
  </si>
  <si>
    <t>"římsy vpravo"13*1*2</t>
  </si>
  <si>
    <t>1952969149</t>
  </si>
  <si>
    <t>"dočištění pod novými římsami" 360</t>
  </si>
  <si>
    <t>-463717157</t>
  </si>
  <si>
    <t>-903259328</t>
  </si>
  <si>
    <t>570508897</t>
  </si>
  <si>
    <t>Poznámka k položce:_x000D_
Opravy zdiva pod torkretovou omítkou 20%</t>
  </si>
  <si>
    <t>"opravy zdiva po odstranění torkretu" 360*0,2*0,5</t>
  </si>
  <si>
    <t>192380716</t>
  </si>
  <si>
    <t>-697234310</t>
  </si>
  <si>
    <t>Poznámka k položce:_x000D_
50% výměna nevyhovujícího kamenného zdiva</t>
  </si>
  <si>
    <t>18*2,4*0,2</t>
  </si>
  <si>
    <t>985233131</t>
  </si>
  <si>
    <t>Úprava spár po spárování zdiva uhlazením spára dl přes 12 m/m2</t>
  </si>
  <si>
    <t>-1797025096</t>
  </si>
  <si>
    <t>-500959873</t>
  </si>
  <si>
    <t>"římsy křídel vlevo" 10*1*2</t>
  </si>
  <si>
    <t>"římsy křídel vpravo"13*1*2</t>
  </si>
  <si>
    <t>"římsy čel" 2*(13*1,2)</t>
  </si>
  <si>
    <t>1798169029</t>
  </si>
  <si>
    <t>1392733183</t>
  </si>
  <si>
    <t>1892455322</t>
  </si>
  <si>
    <t>-423303935</t>
  </si>
  <si>
    <t>6*19</t>
  </si>
  <si>
    <t>1254966420</t>
  </si>
  <si>
    <t>-323807920</t>
  </si>
  <si>
    <t>223,025*20 'Přepočtené koeficientem množství</t>
  </si>
  <si>
    <t>170809595</t>
  </si>
  <si>
    <t>197,470</t>
  </si>
  <si>
    <t>-184415154</t>
  </si>
  <si>
    <t>-848359234</t>
  </si>
  <si>
    <t>1281062201</t>
  </si>
  <si>
    <t>2103416542</t>
  </si>
  <si>
    <t>301,373-197,470-0,785</t>
  </si>
  <si>
    <t>1787518738</t>
  </si>
  <si>
    <t>885479023</t>
  </si>
  <si>
    <t>6.2/SO 06 - VRN - Most v km 11,422</t>
  </si>
  <si>
    <t>366204966</t>
  </si>
  <si>
    <t>1439368932</t>
  </si>
  <si>
    <t>Poznámka k položce:_x000D_
Zajištění DIO a řízení dopravy v místě stavby</t>
  </si>
  <si>
    <t>226935429</t>
  </si>
  <si>
    <t>1641654518</t>
  </si>
  <si>
    <t>-1071442900</t>
  </si>
  <si>
    <t>-109364376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</si>
</sst>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8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85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85"/>
      <c r="BS8" s="17" t="s">
        <v>6</v>
      </c>
    </row>
    <row r="9" spans="1:74" s="1" customFormat="1" ht="29.2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26</v>
      </c>
      <c r="AL9" s="22"/>
      <c r="AM9" s="22"/>
      <c r="AN9" s="31" t="s">
        <v>27</v>
      </c>
      <c r="AO9" s="22"/>
      <c r="AP9" s="22"/>
      <c r="AQ9" s="22"/>
      <c r="AR9" s="20"/>
      <c r="BE9" s="285"/>
      <c r="BS9" s="17" t="s">
        <v>6</v>
      </c>
    </row>
    <row r="10" spans="1:74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7" t="s">
        <v>1</v>
      </c>
      <c r="AO10" s="22"/>
      <c r="AP10" s="22"/>
      <c r="AQ10" s="22"/>
      <c r="AR10" s="20"/>
      <c r="BE10" s="28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1</v>
      </c>
      <c r="AO11" s="22"/>
      <c r="AP11" s="22"/>
      <c r="AQ11" s="22"/>
      <c r="AR11" s="20"/>
      <c r="BE11" s="28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32" t="s">
        <v>32</v>
      </c>
      <c r="AO13" s="22"/>
      <c r="AP13" s="22"/>
      <c r="AQ13" s="22"/>
      <c r="AR13" s="20"/>
      <c r="BE13" s="285"/>
      <c r="BS13" s="17" t="s">
        <v>6</v>
      </c>
    </row>
    <row r="14" spans="1:74" ht="12.75">
      <c r="B14" s="21"/>
      <c r="C14" s="22"/>
      <c r="D14" s="22"/>
      <c r="E14" s="290" t="s">
        <v>32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30</v>
      </c>
      <c r="AL14" s="22"/>
      <c r="AM14" s="22"/>
      <c r="AN14" s="32" t="s">
        <v>32</v>
      </c>
      <c r="AO14" s="22"/>
      <c r="AP14" s="22"/>
      <c r="AQ14" s="22"/>
      <c r="AR14" s="20"/>
      <c r="BE14" s="28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85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3">
        <f>ROUND(AG94,2)</f>
        <v>0</v>
      </c>
      <c r="AL26" s="294"/>
      <c r="AM26" s="294"/>
      <c r="AN26" s="294"/>
      <c r="AO26" s="294"/>
      <c r="AP26" s="37"/>
      <c r="AQ26" s="37"/>
      <c r="AR26" s="40"/>
      <c r="BE26" s="28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5" t="s">
        <v>38</v>
      </c>
      <c r="M28" s="295"/>
      <c r="N28" s="295"/>
      <c r="O28" s="295"/>
      <c r="P28" s="295"/>
      <c r="Q28" s="37"/>
      <c r="R28" s="37"/>
      <c r="S28" s="37"/>
      <c r="T28" s="37"/>
      <c r="U28" s="37"/>
      <c r="V28" s="37"/>
      <c r="W28" s="295" t="s">
        <v>39</v>
      </c>
      <c r="X28" s="295"/>
      <c r="Y28" s="295"/>
      <c r="Z28" s="295"/>
      <c r="AA28" s="295"/>
      <c r="AB28" s="295"/>
      <c r="AC28" s="295"/>
      <c r="AD28" s="295"/>
      <c r="AE28" s="295"/>
      <c r="AF28" s="37"/>
      <c r="AG28" s="37"/>
      <c r="AH28" s="37"/>
      <c r="AI28" s="37"/>
      <c r="AJ28" s="37"/>
      <c r="AK28" s="295" t="s">
        <v>40</v>
      </c>
      <c r="AL28" s="295"/>
      <c r="AM28" s="295"/>
      <c r="AN28" s="295"/>
      <c r="AO28" s="295"/>
      <c r="AP28" s="37"/>
      <c r="AQ28" s="37"/>
      <c r="AR28" s="40"/>
      <c r="BE28" s="285"/>
    </row>
    <row r="29" spans="1:71" s="3" customFormat="1" ht="14.45" customHeight="1">
      <c r="B29" s="41"/>
      <c r="C29" s="42"/>
      <c r="D29" s="29" t="s">
        <v>41</v>
      </c>
      <c r="E29" s="42"/>
      <c r="F29" s="29" t="s">
        <v>42</v>
      </c>
      <c r="G29" s="42"/>
      <c r="H29" s="42"/>
      <c r="I29" s="42"/>
      <c r="J29" s="42"/>
      <c r="K29" s="42"/>
      <c r="L29" s="298">
        <v>0.21</v>
      </c>
      <c r="M29" s="297"/>
      <c r="N29" s="297"/>
      <c r="O29" s="297"/>
      <c r="P29" s="297"/>
      <c r="Q29" s="42"/>
      <c r="R29" s="42"/>
      <c r="S29" s="42"/>
      <c r="T29" s="42"/>
      <c r="U29" s="42"/>
      <c r="V29" s="42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2"/>
      <c r="AG29" s="42"/>
      <c r="AH29" s="42"/>
      <c r="AI29" s="42"/>
      <c r="AJ29" s="42"/>
      <c r="AK29" s="296">
        <f>ROUND(AV94, 2)</f>
        <v>0</v>
      </c>
      <c r="AL29" s="297"/>
      <c r="AM29" s="297"/>
      <c r="AN29" s="297"/>
      <c r="AO29" s="297"/>
      <c r="AP29" s="42"/>
      <c r="AQ29" s="42"/>
      <c r="AR29" s="43"/>
      <c r="BE29" s="286"/>
    </row>
    <row r="30" spans="1:71" s="3" customFormat="1" ht="14.45" customHeight="1">
      <c r="B30" s="41"/>
      <c r="C30" s="42"/>
      <c r="D30" s="42"/>
      <c r="E30" s="42"/>
      <c r="F30" s="29" t="s">
        <v>43</v>
      </c>
      <c r="G30" s="42"/>
      <c r="H30" s="42"/>
      <c r="I30" s="42"/>
      <c r="J30" s="42"/>
      <c r="K30" s="42"/>
      <c r="L30" s="298">
        <v>0.15</v>
      </c>
      <c r="M30" s="297"/>
      <c r="N30" s="297"/>
      <c r="O30" s="297"/>
      <c r="P30" s="297"/>
      <c r="Q30" s="42"/>
      <c r="R30" s="42"/>
      <c r="S30" s="42"/>
      <c r="T30" s="42"/>
      <c r="U30" s="42"/>
      <c r="V30" s="42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2"/>
      <c r="AG30" s="42"/>
      <c r="AH30" s="42"/>
      <c r="AI30" s="42"/>
      <c r="AJ30" s="42"/>
      <c r="AK30" s="296">
        <f>ROUND(AW94, 2)</f>
        <v>0</v>
      </c>
      <c r="AL30" s="297"/>
      <c r="AM30" s="297"/>
      <c r="AN30" s="297"/>
      <c r="AO30" s="297"/>
      <c r="AP30" s="42"/>
      <c r="AQ30" s="42"/>
      <c r="AR30" s="43"/>
      <c r="BE30" s="286"/>
    </row>
    <row r="31" spans="1:71" s="3" customFormat="1" ht="14.45" hidden="1" customHeight="1">
      <c r="B31" s="41"/>
      <c r="C31" s="42"/>
      <c r="D31" s="42"/>
      <c r="E31" s="42"/>
      <c r="F31" s="29" t="s">
        <v>44</v>
      </c>
      <c r="G31" s="42"/>
      <c r="H31" s="42"/>
      <c r="I31" s="42"/>
      <c r="J31" s="42"/>
      <c r="K31" s="42"/>
      <c r="L31" s="298">
        <v>0.21</v>
      </c>
      <c r="M31" s="297"/>
      <c r="N31" s="297"/>
      <c r="O31" s="297"/>
      <c r="P31" s="297"/>
      <c r="Q31" s="42"/>
      <c r="R31" s="42"/>
      <c r="S31" s="42"/>
      <c r="T31" s="42"/>
      <c r="U31" s="42"/>
      <c r="V31" s="42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2"/>
      <c r="AG31" s="42"/>
      <c r="AH31" s="42"/>
      <c r="AI31" s="42"/>
      <c r="AJ31" s="42"/>
      <c r="AK31" s="296">
        <v>0</v>
      </c>
      <c r="AL31" s="297"/>
      <c r="AM31" s="297"/>
      <c r="AN31" s="297"/>
      <c r="AO31" s="297"/>
      <c r="AP31" s="42"/>
      <c r="AQ31" s="42"/>
      <c r="AR31" s="43"/>
      <c r="BE31" s="286"/>
    </row>
    <row r="32" spans="1:71" s="3" customFormat="1" ht="14.45" hidden="1" customHeight="1">
      <c r="B32" s="41"/>
      <c r="C32" s="42"/>
      <c r="D32" s="42"/>
      <c r="E32" s="42"/>
      <c r="F32" s="29" t="s">
        <v>45</v>
      </c>
      <c r="G32" s="42"/>
      <c r="H32" s="42"/>
      <c r="I32" s="42"/>
      <c r="J32" s="42"/>
      <c r="K32" s="42"/>
      <c r="L32" s="298">
        <v>0.15</v>
      </c>
      <c r="M32" s="297"/>
      <c r="N32" s="297"/>
      <c r="O32" s="297"/>
      <c r="P32" s="297"/>
      <c r="Q32" s="42"/>
      <c r="R32" s="42"/>
      <c r="S32" s="42"/>
      <c r="T32" s="42"/>
      <c r="U32" s="42"/>
      <c r="V32" s="42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2"/>
      <c r="AG32" s="42"/>
      <c r="AH32" s="42"/>
      <c r="AI32" s="42"/>
      <c r="AJ32" s="42"/>
      <c r="AK32" s="296">
        <v>0</v>
      </c>
      <c r="AL32" s="297"/>
      <c r="AM32" s="297"/>
      <c r="AN32" s="297"/>
      <c r="AO32" s="297"/>
      <c r="AP32" s="42"/>
      <c r="AQ32" s="42"/>
      <c r="AR32" s="43"/>
      <c r="BE32" s="286"/>
    </row>
    <row r="33" spans="1:57" s="3" customFormat="1" ht="14.45" hidden="1" customHeight="1">
      <c r="B33" s="41"/>
      <c r="C33" s="42"/>
      <c r="D33" s="42"/>
      <c r="E33" s="42"/>
      <c r="F33" s="29" t="s">
        <v>46</v>
      </c>
      <c r="G33" s="42"/>
      <c r="H33" s="42"/>
      <c r="I33" s="42"/>
      <c r="J33" s="42"/>
      <c r="K33" s="42"/>
      <c r="L33" s="298">
        <v>0</v>
      </c>
      <c r="M33" s="297"/>
      <c r="N33" s="297"/>
      <c r="O33" s="297"/>
      <c r="P33" s="297"/>
      <c r="Q33" s="42"/>
      <c r="R33" s="42"/>
      <c r="S33" s="42"/>
      <c r="T33" s="42"/>
      <c r="U33" s="42"/>
      <c r="V33" s="42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2"/>
      <c r="AG33" s="42"/>
      <c r="AH33" s="42"/>
      <c r="AI33" s="42"/>
      <c r="AJ33" s="42"/>
      <c r="AK33" s="296">
        <v>0</v>
      </c>
      <c r="AL33" s="297"/>
      <c r="AM33" s="297"/>
      <c r="AN33" s="297"/>
      <c r="AO33" s="297"/>
      <c r="AP33" s="42"/>
      <c r="AQ33" s="42"/>
      <c r="AR33" s="43"/>
      <c r="BE33" s="286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275" t="s">
        <v>49</v>
      </c>
      <c r="Y35" s="273"/>
      <c r="Z35" s="273"/>
      <c r="AA35" s="273"/>
      <c r="AB35" s="273"/>
      <c r="AC35" s="46"/>
      <c r="AD35" s="46"/>
      <c r="AE35" s="46"/>
      <c r="AF35" s="46"/>
      <c r="AG35" s="46"/>
      <c r="AH35" s="46"/>
      <c r="AI35" s="46"/>
      <c r="AJ35" s="46"/>
      <c r="AK35" s="272">
        <f>SUM(AK26:AK33)</f>
        <v>0</v>
      </c>
      <c r="AL35" s="273"/>
      <c r="AM35" s="273"/>
      <c r="AN35" s="273"/>
      <c r="AO35" s="27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3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2020/13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2" t="str">
        <f>K6</f>
        <v>Oprava mostních objektů v úseku Jaroměř - Česká Skalice</v>
      </c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03"/>
      <c r="AJ85" s="303"/>
      <c r="AK85" s="303"/>
      <c r="AL85" s="303"/>
      <c r="AM85" s="303"/>
      <c r="AN85" s="303"/>
      <c r="AO85" s="30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279" t="str">
        <f>IF(AN8= "","",AN8)</f>
        <v>2. 10. 2020</v>
      </c>
      <c r="AN87" s="279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280" t="str">
        <f>IF(E17="","",E17)</f>
        <v xml:space="preserve"> </v>
      </c>
      <c r="AN89" s="281"/>
      <c r="AO89" s="281"/>
      <c r="AP89" s="281"/>
      <c r="AQ89" s="37"/>
      <c r="AR89" s="40"/>
      <c r="AS89" s="266" t="s">
        <v>57</v>
      </c>
      <c r="AT89" s="2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280" t="str">
        <f>IF(E20="","",E20)</f>
        <v xml:space="preserve"> </v>
      </c>
      <c r="AN90" s="281"/>
      <c r="AO90" s="281"/>
      <c r="AP90" s="281"/>
      <c r="AQ90" s="37"/>
      <c r="AR90" s="40"/>
      <c r="AS90" s="268"/>
      <c r="AT90" s="26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0"/>
      <c r="AT91" s="2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4" t="s">
        <v>58</v>
      </c>
      <c r="D92" s="278"/>
      <c r="E92" s="278"/>
      <c r="F92" s="278"/>
      <c r="G92" s="278"/>
      <c r="H92" s="74"/>
      <c r="I92" s="282" t="s">
        <v>59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7" t="s">
        <v>60</v>
      </c>
      <c r="AH92" s="278"/>
      <c r="AI92" s="278"/>
      <c r="AJ92" s="278"/>
      <c r="AK92" s="278"/>
      <c r="AL92" s="278"/>
      <c r="AM92" s="278"/>
      <c r="AN92" s="282" t="s">
        <v>61</v>
      </c>
      <c r="AO92" s="278"/>
      <c r="AP92" s="283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1">
        <f>ROUND(AG95+AG98+AG101+AG104+AG107+AG110,2)</f>
        <v>0</v>
      </c>
      <c r="AH94" s="301"/>
      <c r="AI94" s="301"/>
      <c r="AJ94" s="301"/>
      <c r="AK94" s="301"/>
      <c r="AL94" s="301"/>
      <c r="AM94" s="301"/>
      <c r="AN94" s="265">
        <f t="shared" ref="AN94:AN112" si="0">SUM(AG94,AT94)</f>
        <v>0</v>
      </c>
      <c r="AO94" s="265"/>
      <c r="AP94" s="265"/>
      <c r="AQ94" s="86" t="s">
        <v>1</v>
      </c>
      <c r="AR94" s="87"/>
      <c r="AS94" s="88">
        <f>ROUND(AS95+AS98+AS101+AS104+AS107+AS110,2)</f>
        <v>0</v>
      </c>
      <c r="AT94" s="89">
        <f t="shared" ref="AT94:AT112" si="1">ROUND(SUM(AV94:AW94),2)</f>
        <v>0</v>
      </c>
      <c r="AU94" s="90">
        <f>ROUND(AU95+AU98+AU101+AU104+AU107+AU110,5)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ROUND(AZ95+AZ98+AZ101+AZ104+AZ107+AZ110,2)</f>
        <v>0</v>
      </c>
      <c r="BA94" s="89">
        <f>ROUND(BA95+BA98+BA101+BA104+BA107+BA110,2)</f>
        <v>0</v>
      </c>
      <c r="BB94" s="89">
        <f>ROUND(BB95+BB98+BB101+BB104+BB107+BB110,2)</f>
        <v>0</v>
      </c>
      <c r="BC94" s="89">
        <f>ROUND(BC95+BC98+BC101+BC104+BC107+BC110,2)</f>
        <v>0</v>
      </c>
      <c r="BD94" s="91">
        <f>ROUND(BD95+BD98+BD101+BD104+BD107+BD110,2)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19</v>
      </c>
    </row>
    <row r="95" spans="1:91" s="7" customFormat="1" ht="37.5" customHeight="1">
      <c r="B95" s="94"/>
      <c r="C95" s="95"/>
      <c r="D95" s="300" t="s">
        <v>81</v>
      </c>
      <c r="E95" s="300"/>
      <c r="F95" s="300"/>
      <c r="G95" s="300"/>
      <c r="H95" s="300"/>
      <c r="I95" s="96"/>
      <c r="J95" s="300" t="s">
        <v>82</v>
      </c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264">
        <f>ROUND(SUM(AG96:AG97),2)</f>
        <v>0</v>
      </c>
      <c r="AH95" s="263"/>
      <c r="AI95" s="263"/>
      <c r="AJ95" s="263"/>
      <c r="AK95" s="263"/>
      <c r="AL95" s="263"/>
      <c r="AM95" s="263"/>
      <c r="AN95" s="262">
        <f t="shared" si="0"/>
        <v>0</v>
      </c>
      <c r="AO95" s="263"/>
      <c r="AP95" s="263"/>
      <c r="AQ95" s="97" t="s">
        <v>83</v>
      </c>
      <c r="AR95" s="98"/>
      <c r="AS95" s="99">
        <f>ROUND(SUM(AS96:AS97),2)</f>
        <v>0</v>
      </c>
      <c r="AT95" s="100">
        <f t="shared" si="1"/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76</v>
      </c>
      <c r="BT95" s="103" t="s">
        <v>84</v>
      </c>
      <c r="BU95" s="103" t="s">
        <v>78</v>
      </c>
      <c r="BV95" s="103" t="s">
        <v>79</v>
      </c>
      <c r="BW95" s="103" t="s">
        <v>85</v>
      </c>
      <c r="BX95" s="103" t="s">
        <v>5</v>
      </c>
      <c r="CL95" s="103" t="s">
        <v>19</v>
      </c>
      <c r="CM95" s="103" t="s">
        <v>86</v>
      </c>
    </row>
    <row r="96" spans="1:91" s="4" customFormat="1" ht="23.25" customHeight="1">
      <c r="A96" s="104" t="s">
        <v>87</v>
      </c>
      <c r="B96" s="59"/>
      <c r="C96" s="105"/>
      <c r="D96" s="105"/>
      <c r="E96" s="299" t="s">
        <v>88</v>
      </c>
      <c r="F96" s="299"/>
      <c r="G96" s="299"/>
      <c r="H96" s="299"/>
      <c r="I96" s="299"/>
      <c r="J96" s="105"/>
      <c r="K96" s="299" t="s">
        <v>89</v>
      </c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260">
        <f>'1.1-SO 01 - Propustek v k...'!J32</f>
        <v>0</v>
      </c>
      <c r="AH96" s="261"/>
      <c r="AI96" s="261"/>
      <c r="AJ96" s="261"/>
      <c r="AK96" s="261"/>
      <c r="AL96" s="261"/>
      <c r="AM96" s="261"/>
      <c r="AN96" s="260">
        <f t="shared" si="0"/>
        <v>0</v>
      </c>
      <c r="AO96" s="261"/>
      <c r="AP96" s="261"/>
      <c r="AQ96" s="106" t="s">
        <v>90</v>
      </c>
      <c r="AR96" s="61"/>
      <c r="AS96" s="107">
        <v>0</v>
      </c>
      <c r="AT96" s="108">
        <f t="shared" si="1"/>
        <v>0</v>
      </c>
      <c r="AU96" s="109">
        <f>'1.1-SO 01 - Propustek v k...'!P129</f>
        <v>0</v>
      </c>
      <c r="AV96" s="108">
        <f>'1.1-SO 01 - Propustek v k...'!J35</f>
        <v>0</v>
      </c>
      <c r="AW96" s="108">
        <f>'1.1-SO 01 - Propustek v k...'!J36</f>
        <v>0</v>
      </c>
      <c r="AX96" s="108">
        <f>'1.1-SO 01 - Propustek v k...'!J37</f>
        <v>0</v>
      </c>
      <c r="AY96" s="108">
        <f>'1.1-SO 01 - Propustek v k...'!J38</f>
        <v>0</v>
      </c>
      <c r="AZ96" s="108">
        <f>'1.1-SO 01 - Propustek v k...'!F35</f>
        <v>0</v>
      </c>
      <c r="BA96" s="108">
        <f>'1.1-SO 01 - Propustek v k...'!F36</f>
        <v>0</v>
      </c>
      <c r="BB96" s="108">
        <f>'1.1-SO 01 - Propustek v k...'!F37</f>
        <v>0</v>
      </c>
      <c r="BC96" s="108">
        <f>'1.1-SO 01 - Propustek v k...'!F38</f>
        <v>0</v>
      </c>
      <c r="BD96" s="110">
        <f>'1.1-SO 01 - Propustek v k...'!F39</f>
        <v>0</v>
      </c>
      <c r="BT96" s="111" t="s">
        <v>86</v>
      </c>
      <c r="BV96" s="111" t="s">
        <v>79</v>
      </c>
      <c r="BW96" s="111" t="s">
        <v>91</v>
      </c>
      <c r="BX96" s="111" t="s">
        <v>85</v>
      </c>
      <c r="CL96" s="111" t="s">
        <v>19</v>
      </c>
    </row>
    <row r="97" spans="1:91" s="4" customFormat="1" ht="23.25" customHeight="1">
      <c r="A97" s="104" t="s">
        <v>87</v>
      </c>
      <c r="B97" s="59"/>
      <c r="C97" s="105"/>
      <c r="D97" s="105"/>
      <c r="E97" s="299" t="s">
        <v>92</v>
      </c>
      <c r="F97" s="299"/>
      <c r="G97" s="299"/>
      <c r="H97" s="299"/>
      <c r="I97" s="299"/>
      <c r="J97" s="105"/>
      <c r="K97" s="299" t="s">
        <v>93</v>
      </c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299"/>
      <c r="AE97" s="299"/>
      <c r="AF97" s="299"/>
      <c r="AG97" s="260">
        <f>'1.2-SO 01 - VRN - Propust...'!J32</f>
        <v>0</v>
      </c>
      <c r="AH97" s="261"/>
      <c r="AI97" s="261"/>
      <c r="AJ97" s="261"/>
      <c r="AK97" s="261"/>
      <c r="AL97" s="261"/>
      <c r="AM97" s="261"/>
      <c r="AN97" s="260">
        <f t="shared" si="0"/>
        <v>0</v>
      </c>
      <c r="AO97" s="261"/>
      <c r="AP97" s="261"/>
      <c r="AQ97" s="106" t="s">
        <v>90</v>
      </c>
      <c r="AR97" s="61"/>
      <c r="AS97" s="107">
        <v>0</v>
      </c>
      <c r="AT97" s="108">
        <f t="shared" si="1"/>
        <v>0</v>
      </c>
      <c r="AU97" s="109">
        <f>'1.2-SO 01 - VRN - Propust...'!P124</f>
        <v>0</v>
      </c>
      <c r="AV97" s="108">
        <f>'1.2-SO 01 - VRN - Propust...'!J35</f>
        <v>0</v>
      </c>
      <c r="AW97" s="108">
        <f>'1.2-SO 01 - VRN - Propust...'!J36</f>
        <v>0</v>
      </c>
      <c r="AX97" s="108">
        <f>'1.2-SO 01 - VRN - Propust...'!J37</f>
        <v>0</v>
      </c>
      <c r="AY97" s="108">
        <f>'1.2-SO 01 - VRN - Propust...'!J38</f>
        <v>0</v>
      </c>
      <c r="AZ97" s="108">
        <f>'1.2-SO 01 - VRN - Propust...'!F35</f>
        <v>0</v>
      </c>
      <c r="BA97" s="108">
        <f>'1.2-SO 01 - VRN - Propust...'!F36</f>
        <v>0</v>
      </c>
      <c r="BB97" s="108">
        <f>'1.2-SO 01 - VRN - Propust...'!F37</f>
        <v>0</v>
      </c>
      <c r="BC97" s="108">
        <f>'1.2-SO 01 - VRN - Propust...'!F38</f>
        <v>0</v>
      </c>
      <c r="BD97" s="110">
        <f>'1.2-SO 01 - VRN - Propust...'!F39</f>
        <v>0</v>
      </c>
      <c r="BT97" s="111" t="s">
        <v>86</v>
      </c>
      <c r="BV97" s="111" t="s">
        <v>79</v>
      </c>
      <c r="BW97" s="111" t="s">
        <v>94</v>
      </c>
      <c r="BX97" s="111" t="s">
        <v>85</v>
      </c>
      <c r="CL97" s="111" t="s">
        <v>19</v>
      </c>
    </row>
    <row r="98" spans="1:91" s="7" customFormat="1" ht="37.5" customHeight="1">
      <c r="B98" s="94"/>
      <c r="C98" s="95"/>
      <c r="D98" s="300" t="s">
        <v>95</v>
      </c>
      <c r="E98" s="300"/>
      <c r="F98" s="300"/>
      <c r="G98" s="300"/>
      <c r="H98" s="300"/>
      <c r="I98" s="96"/>
      <c r="J98" s="300" t="s">
        <v>96</v>
      </c>
      <c r="K98" s="300"/>
      <c r="L98" s="300"/>
      <c r="M98" s="300"/>
      <c r="N98" s="300"/>
      <c r="O98" s="300"/>
      <c r="P98" s="300"/>
      <c r="Q98" s="300"/>
      <c r="R98" s="300"/>
      <c r="S98" s="300"/>
      <c r="T98" s="300"/>
      <c r="U98" s="300"/>
      <c r="V98" s="300"/>
      <c r="W98" s="300"/>
      <c r="X98" s="300"/>
      <c r="Y98" s="300"/>
      <c r="Z98" s="300"/>
      <c r="AA98" s="300"/>
      <c r="AB98" s="300"/>
      <c r="AC98" s="300"/>
      <c r="AD98" s="300"/>
      <c r="AE98" s="300"/>
      <c r="AF98" s="300"/>
      <c r="AG98" s="264">
        <f>ROUND(SUM(AG99:AG100),2)</f>
        <v>0</v>
      </c>
      <c r="AH98" s="263"/>
      <c r="AI98" s="263"/>
      <c r="AJ98" s="263"/>
      <c r="AK98" s="263"/>
      <c r="AL98" s="263"/>
      <c r="AM98" s="263"/>
      <c r="AN98" s="262">
        <f t="shared" si="0"/>
        <v>0</v>
      </c>
      <c r="AO98" s="263"/>
      <c r="AP98" s="263"/>
      <c r="AQ98" s="97" t="s">
        <v>83</v>
      </c>
      <c r="AR98" s="98"/>
      <c r="AS98" s="99">
        <f>ROUND(SUM(AS99:AS100),2)</f>
        <v>0</v>
      </c>
      <c r="AT98" s="100">
        <f t="shared" si="1"/>
        <v>0</v>
      </c>
      <c r="AU98" s="101">
        <f>ROUND(SUM(AU99:AU100),5)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ROUND(SUM(AZ99:AZ100),2)</f>
        <v>0</v>
      </c>
      <c r="BA98" s="100">
        <f>ROUND(SUM(BA99:BA100),2)</f>
        <v>0</v>
      </c>
      <c r="BB98" s="100">
        <f>ROUND(SUM(BB99:BB100),2)</f>
        <v>0</v>
      </c>
      <c r="BC98" s="100">
        <f>ROUND(SUM(BC99:BC100),2)</f>
        <v>0</v>
      </c>
      <c r="BD98" s="102">
        <f>ROUND(SUM(BD99:BD100),2)</f>
        <v>0</v>
      </c>
      <c r="BS98" s="103" t="s">
        <v>76</v>
      </c>
      <c r="BT98" s="103" t="s">
        <v>84</v>
      </c>
      <c r="BU98" s="103" t="s">
        <v>78</v>
      </c>
      <c r="BV98" s="103" t="s">
        <v>79</v>
      </c>
      <c r="BW98" s="103" t="s">
        <v>97</v>
      </c>
      <c r="BX98" s="103" t="s">
        <v>5</v>
      </c>
      <c r="CL98" s="103" t="s">
        <v>19</v>
      </c>
      <c r="CM98" s="103" t="s">
        <v>86</v>
      </c>
    </row>
    <row r="99" spans="1:91" s="4" customFormat="1" ht="23.25" customHeight="1">
      <c r="A99" s="104" t="s">
        <v>87</v>
      </c>
      <c r="B99" s="59"/>
      <c r="C99" s="105"/>
      <c r="D99" s="105"/>
      <c r="E99" s="299" t="s">
        <v>98</v>
      </c>
      <c r="F99" s="299"/>
      <c r="G99" s="299"/>
      <c r="H99" s="299"/>
      <c r="I99" s="299"/>
      <c r="J99" s="105"/>
      <c r="K99" s="299" t="s">
        <v>96</v>
      </c>
      <c r="L99" s="299"/>
      <c r="M99" s="299"/>
      <c r="N99" s="299"/>
      <c r="O99" s="299"/>
      <c r="P99" s="299"/>
      <c r="Q99" s="299"/>
      <c r="R99" s="299"/>
      <c r="S99" s="299"/>
      <c r="T99" s="299"/>
      <c r="U99" s="299"/>
      <c r="V99" s="299"/>
      <c r="W99" s="299"/>
      <c r="X99" s="299"/>
      <c r="Y99" s="299"/>
      <c r="Z99" s="299"/>
      <c r="AA99" s="299"/>
      <c r="AB99" s="299"/>
      <c r="AC99" s="299"/>
      <c r="AD99" s="299"/>
      <c r="AE99" s="299"/>
      <c r="AF99" s="299"/>
      <c r="AG99" s="260">
        <f>'2.1-SO 02 - Most v km 6,143'!J32</f>
        <v>0</v>
      </c>
      <c r="AH99" s="261"/>
      <c r="AI99" s="261"/>
      <c r="AJ99" s="261"/>
      <c r="AK99" s="261"/>
      <c r="AL99" s="261"/>
      <c r="AM99" s="261"/>
      <c r="AN99" s="260">
        <f t="shared" si="0"/>
        <v>0</v>
      </c>
      <c r="AO99" s="261"/>
      <c r="AP99" s="261"/>
      <c r="AQ99" s="106" t="s">
        <v>90</v>
      </c>
      <c r="AR99" s="61"/>
      <c r="AS99" s="107">
        <v>0</v>
      </c>
      <c r="AT99" s="108">
        <f t="shared" si="1"/>
        <v>0</v>
      </c>
      <c r="AU99" s="109">
        <f>'2.1-SO 02 - Most v km 6,143'!P130</f>
        <v>0</v>
      </c>
      <c r="AV99" s="108">
        <f>'2.1-SO 02 - Most v km 6,143'!J35</f>
        <v>0</v>
      </c>
      <c r="AW99" s="108">
        <f>'2.1-SO 02 - Most v km 6,143'!J36</f>
        <v>0</v>
      </c>
      <c r="AX99" s="108">
        <f>'2.1-SO 02 - Most v km 6,143'!J37</f>
        <v>0</v>
      </c>
      <c r="AY99" s="108">
        <f>'2.1-SO 02 - Most v km 6,143'!J38</f>
        <v>0</v>
      </c>
      <c r="AZ99" s="108">
        <f>'2.1-SO 02 - Most v km 6,143'!F35</f>
        <v>0</v>
      </c>
      <c r="BA99" s="108">
        <f>'2.1-SO 02 - Most v km 6,143'!F36</f>
        <v>0</v>
      </c>
      <c r="BB99" s="108">
        <f>'2.1-SO 02 - Most v km 6,143'!F37</f>
        <v>0</v>
      </c>
      <c r="BC99" s="108">
        <f>'2.1-SO 02 - Most v km 6,143'!F38</f>
        <v>0</v>
      </c>
      <c r="BD99" s="110">
        <f>'2.1-SO 02 - Most v km 6,143'!F39</f>
        <v>0</v>
      </c>
      <c r="BT99" s="111" t="s">
        <v>86</v>
      </c>
      <c r="BV99" s="111" t="s">
        <v>79</v>
      </c>
      <c r="BW99" s="111" t="s">
        <v>99</v>
      </c>
      <c r="BX99" s="111" t="s">
        <v>97</v>
      </c>
      <c r="CL99" s="111" t="s">
        <v>19</v>
      </c>
    </row>
    <row r="100" spans="1:91" s="4" customFormat="1" ht="23.25" customHeight="1">
      <c r="A100" s="104" t="s">
        <v>87</v>
      </c>
      <c r="B100" s="59"/>
      <c r="C100" s="105"/>
      <c r="D100" s="105"/>
      <c r="E100" s="299" t="s">
        <v>100</v>
      </c>
      <c r="F100" s="299"/>
      <c r="G100" s="299"/>
      <c r="H100" s="299"/>
      <c r="I100" s="299"/>
      <c r="J100" s="105"/>
      <c r="K100" s="299" t="s">
        <v>101</v>
      </c>
      <c r="L100" s="299"/>
      <c r="M100" s="299"/>
      <c r="N100" s="299"/>
      <c r="O100" s="299"/>
      <c r="P100" s="299"/>
      <c r="Q100" s="299"/>
      <c r="R100" s="299"/>
      <c r="S100" s="299"/>
      <c r="T100" s="299"/>
      <c r="U100" s="299"/>
      <c r="V100" s="299"/>
      <c r="W100" s="299"/>
      <c r="X100" s="299"/>
      <c r="Y100" s="299"/>
      <c r="Z100" s="299"/>
      <c r="AA100" s="299"/>
      <c r="AB100" s="299"/>
      <c r="AC100" s="299"/>
      <c r="AD100" s="299"/>
      <c r="AE100" s="299"/>
      <c r="AF100" s="299"/>
      <c r="AG100" s="260">
        <f>'2.2-SO 02 - VRN - Most v ...'!J32</f>
        <v>0</v>
      </c>
      <c r="AH100" s="261"/>
      <c r="AI100" s="261"/>
      <c r="AJ100" s="261"/>
      <c r="AK100" s="261"/>
      <c r="AL100" s="261"/>
      <c r="AM100" s="261"/>
      <c r="AN100" s="260">
        <f t="shared" si="0"/>
        <v>0</v>
      </c>
      <c r="AO100" s="261"/>
      <c r="AP100" s="261"/>
      <c r="AQ100" s="106" t="s">
        <v>90</v>
      </c>
      <c r="AR100" s="61"/>
      <c r="AS100" s="107">
        <v>0</v>
      </c>
      <c r="AT100" s="108">
        <f t="shared" si="1"/>
        <v>0</v>
      </c>
      <c r="AU100" s="109">
        <f>'2.2-SO 02 - VRN - Most v ...'!P124</f>
        <v>0</v>
      </c>
      <c r="AV100" s="108">
        <f>'2.2-SO 02 - VRN - Most v ...'!J35</f>
        <v>0</v>
      </c>
      <c r="AW100" s="108">
        <f>'2.2-SO 02 - VRN - Most v ...'!J36</f>
        <v>0</v>
      </c>
      <c r="AX100" s="108">
        <f>'2.2-SO 02 - VRN - Most v ...'!J37</f>
        <v>0</v>
      </c>
      <c r="AY100" s="108">
        <f>'2.2-SO 02 - VRN - Most v ...'!J38</f>
        <v>0</v>
      </c>
      <c r="AZ100" s="108">
        <f>'2.2-SO 02 - VRN - Most v ...'!F35</f>
        <v>0</v>
      </c>
      <c r="BA100" s="108">
        <f>'2.2-SO 02 - VRN - Most v ...'!F36</f>
        <v>0</v>
      </c>
      <c r="BB100" s="108">
        <f>'2.2-SO 02 - VRN - Most v ...'!F37</f>
        <v>0</v>
      </c>
      <c r="BC100" s="108">
        <f>'2.2-SO 02 - VRN - Most v ...'!F38</f>
        <v>0</v>
      </c>
      <c r="BD100" s="110">
        <f>'2.2-SO 02 - VRN - Most v ...'!F39</f>
        <v>0</v>
      </c>
      <c r="BT100" s="111" t="s">
        <v>86</v>
      </c>
      <c r="BV100" s="111" t="s">
        <v>79</v>
      </c>
      <c r="BW100" s="111" t="s">
        <v>102</v>
      </c>
      <c r="BX100" s="111" t="s">
        <v>97</v>
      </c>
      <c r="CL100" s="111" t="s">
        <v>19</v>
      </c>
    </row>
    <row r="101" spans="1:91" s="7" customFormat="1" ht="37.5" customHeight="1">
      <c r="B101" s="94"/>
      <c r="C101" s="95"/>
      <c r="D101" s="300" t="s">
        <v>103</v>
      </c>
      <c r="E101" s="300"/>
      <c r="F101" s="300"/>
      <c r="G101" s="300"/>
      <c r="H101" s="300"/>
      <c r="I101" s="96"/>
      <c r="J101" s="300" t="s">
        <v>104</v>
      </c>
      <c r="K101" s="300"/>
      <c r="L101" s="300"/>
      <c r="M101" s="300"/>
      <c r="N101" s="300"/>
      <c r="O101" s="300"/>
      <c r="P101" s="300"/>
      <c r="Q101" s="300"/>
      <c r="R101" s="300"/>
      <c r="S101" s="300"/>
      <c r="T101" s="300"/>
      <c r="U101" s="300"/>
      <c r="V101" s="300"/>
      <c r="W101" s="300"/>
      <c r="X101" s="300"/>
      <c r="Y101" s="300"/>
      <c r="Z101" s="300"/>
      <c r="AA101" s="300"/>
      <c r="AB101" s="300"/>
      <c r="AC101" s="300"/>
      <c r="AD101" s="300"/>
      <c r="AE101" s="300"/>
      <c r="AF101" s="300"/>
      <c r="AG101" s="264">
        <f>ROUND(SUM(AG102:AG103),2)</f>
        <v>0</v>
      </c>
      <c r="AH101" s="263"/>
      <c r="AI101" s="263"/>
      <c r="AJ101" s="263"/>
      <c r="AK101" s="263"/>
      <c r="AL101" s="263"/>
      <c r="AM101" s="263"/>
      <c r="AN101" s="262">
        <f t="shared" si="0"/>
        <v>0</v>
      </c>
      <c r="AO101" s="263"/>
      <c r="AP101" s="263"/>
      <c r="AQ101" s="97" t="s">
        <v>83</v>
      </c>
      <c r="AR101" s="98"/>
      <c r="AS101" s="99">
        <f>ROUND(SUM(AS102:AS103),2)</f>
        <v>0</v>
      </c>
      <c r="AT101" s="100">
        <f t="shared" si="1"/>
        <v>0</v>
      </c>
      <c r="AU101" s="101">
        <f>ROUND(SUM(AU102:AU103),5)</f>
        <v>0</v>
      </c>
      <c r="AV101" s="100">
        <f>ROUND(AZ101*L29,2)</f>
        <v>0</v>
      </c>
      <c r="AW101" s="100">
        <f>ROUND(BA101*L30,2)</f>
        <v>0</v>
      </c>
      <c r="AX101" s="100">
        <f>ROUND(BB101*L29,2)</f>
        <v>0</v>
      </c>
      <c r="AY101" s="100">
        <f>ROUND(BC101*L30,2)</f>
        <v>0</v>
      </c>
      <c r="AZ101" s="100">
        <f>ROUND(SUM(AZ102:AZ103),2)</f>
        <v>0</v>
      </c>
      <c r="BA101" s="100">
        <f>ROUND(SUM(BA102:BA103),2)</f>
        <v>0</v>
      </c>
      <c r="BB101" s="100">
        <f>ROUND(SUM(BB102:BB103),2)</f>
        <v>0</v>
      </c>
      <c r="BC101" s="100">
        <f>ROUND(SUM(BC102:BC103),2)</f>
        <v>0</v>
      </c>
      <c r="BD101" s="102">
        <f>ROUND(SUM(BD102:BD103),2)</f>
        <v>0</v>
      </c>
      <c r="BS101" s="103" t="s">
        <v>76</v>
      </c>
      <c r="BT101" s="103" t="s">
        <v>84</v>
      </c>
      <c r="BU101" s="103" t="s">
        <v>78</v>
      </c>
      <c r="BV101" s="103" t="s">
        <v>79</v>
      </c>
      <c r="BW101" s="103" t="s">
        <v>105</v>
      </c>
      <c r="BX101" s="103" t="s">
        <v>5</v>
      </c>
      <c r="CL101" s="103" t="s">
        <v>19</v>
      </c>
      <c r="CM101" s="103" t="s">
        <v>86</v>
      </c>
    </row>
    <row r="102" spans="1:91" s="4" customFormat="1" ht="23.25" customHeight="1">
      <c r="A102" s="104" t="s">
        <v>87</v>
      </c>
      <c r="B102" s="59"/>
      <c r="C102" s="105"/>
      <c r="D102" s="105"/>
      <c r="E102" s="299" t="s">
        <v>106</v>
      </c>
      <c r="F102" s="299"/>
      <c r="G102" s="299"/>
      <c r="H102" s="299"/>
      <c r="I102" s="299"/>
      <c r="J102" s="105"/>
      <c r="K102" s="299" t="s">
        <v>104</v>
      </c>
      <c r="L102" s="299"/>
      <c r="M102" s="299"/>
      <c r="N102" s="299"/>
      <c r="O102" s="299"/>
      <c r="P102" s="299"/>
      <c r="Q102" s="299"/>
      <c r="R102" s="299"/>
      <c r="S102" s="299"/>
      <c r="T102" s="299"/>
      <c r="U102" s="299"/>
      <c r="V102" s="299"/>
      <c r="W102" s="299"/>
      <c r="X102" s="299"/>
      <c r="Y102" s="299"/>
      <c r="Z102" s="299"/>
      <c r="AA102" s="299"/>
      <c r="AB102" s="299"/>
      <c r="AC102" s="299"/>
      <c r="AD102" s="299"/>
      <c r="AE102" s="299"/>
      <c r="AF102" s="299"/>
      <c r="AG102" s="260">
        <f>'3.1-SO 03 - Propustek v k...'!J32</f>
        <v>0</v>
      </c>
      <c r="AH102" s="261"/>
      <c r="AI102" s="261"/>
      <c r="AJ102" s="261"/>
      <c r="AK102" s="261"/>
      <c r="AL102" s="261"/>
      <c r="AM102" s="261"/>
      <c r="AN102" s="260">
        <f t="shared" si="0"/>
        <v>0</v>
      </c>
      <c r="AO102" s="261"/>
      <c r="AP102" s="261"/>
      <c r="AQ102" s="106" t="s">
        <v>90</v>
      </c>
      <c r="AR102" s="61"/>
      <c r="AS102" s="107">
        <v>0</v>
      </c>
      <c r="AT102" s="108">
        <f t="shared" si="1"/>
        <v>0</v>
      </c>
      <c r="AU102" s="109">
        <f>'3.1-SO 03 - Propustek v k...'!P129</f>
        <v>0</v>
      </c>
      <c r="AV102" s="108">
        <f>'3.1-SO 03 - Propustek v k...'!J35</f>
        <v>0</v>
      </c>
      <c r="AW102" s="108">
        <f>'3.1-SO 03 - Propustek v k...'!J36</f>
        <v>0</v>
      </c>
      <c r="AX102" s="108">
        <f>'3.1-SO 03 - Propustek v k...'!J37</f>
        <v>0</v>
      </c>
      <c r="AY102" s="108">
        <f>'3.1-SO 03 - Propustek v k...'!J38</f>
        <v>0</v>
      </c>
      <c r="AZ102" s="108">
        <f>'3.1-SO 03 - Propustek v k...'!F35</f>
        <v>0</v>
      </c>
      <c r="BA102" s="108">
        <f>'3.1-SO 03 - Propustek v k...'!F36</f>
        <v>0</v>
      </c>
      <c r="BB102" s="108">
        <f>'3.1-SO 03 - Propustek v k...'!F37</f>
        <v>0</v>
      </c>
      <c r="BC102" s="108">
        <f>'3.1-SO 03 - Propustek v k...'!F38</f>
        <v>0</v>
      </c>
      <c r="BD102" s="110">
        <f>'3.1-SO 03 - Propustek v k...'!F39</f>
        <v>0</v>
      </c>
      <c r="BT102" s="111" t="s">
        <v>86</v>
      </c>
      <c r="BV102" s="111" t="s">
        <v>79</v>
      </c>
      <c r="BW102" s="111" t="s">
        <v>107</v>
      </c>
      <c r="BX102" s="111" t="s">
        <v>105</v>
      </c>
      <c r="CL102" s="111" t="s">
        <v>19</v>
      </c>
    </row>
    <row r="103" spans="1:91" s="4" customFormat="1" ht="23.25" customHeight="1">
      <c r="A103" s="104" t="s">
        <v>87</v>
      </c>
      <c r="B103" s="59"/>
      <c r="C103" s="105"/>
      <c r="D103" s="105"/>
      <c r="E103" s="299" t="s">
        <v>108</v>
      </c>
      <c r="F103" s="299"/>
      <c r="G103" s="299"/>
      <c r="H103" s="299"/>
      <c r="I103" s="299"/>
      <c r="J103" s="105"/>
      <c r="K103" s="299" t="s">
        <v>109</v>
      </c>
      <c r="L103" s="299"/>
      <c r="M103" s="299"/>
      <c r="N103" s="299"/>
      <c r="O103" s="299"/>
      <c r="P103" s="299"/>
      <c r="Q103" s="299"/>
      <c r="R103" s="299"/>
      <c r="S103" s="299"/>
      <c r="T103" s="299"/>
      <c r="U103" s="299"/>
      <c r="V103" s="299"/>
      <c r="W103" s="299"/>
      <c r="X103" s="299"/>
      <c r="Y103" s="299"/>
      <c r="Z103" s="299"/>
      <c r="AA103" s="299"/>
      <c r="AB103" s="299"/>
      <c r="AC103" s="299"/>
      <c r="AD103" s="299"/>
      <c r="AE103" s="299"/>
      <c r="AF103" s="299"/>
      <c r="AG103" s="260">
        <f>'3.2-SO 03 - VRN - Propust...'!J32</f>
        <v>0</v>
      </c>
      <c r="AH103" s="261"/>
      <c r="AI103" s="261"/>
      <c r="AJ103" s="261"/>
      <c r="AK103" s="261"/>
      <c r="AL103" s="261"/>
      <c r="AM103" s="261"/>
      <c r="AN103" s="260">
        <f t="shared" si="0"/>
        <v>0</v>
      </c>
      <c r="AO103" s="261"/>
      <c r="AP103" s="261"/>
      <c r="AQ103" s="106" t="s">
        <v>90</v>
      </c>
      <c r="AR103" s="61"/>
      <c r="AS103" s="107">
        <v>0</v>
      </c>
      <c r="AT103" s="108">
        <f t="shared" si="1"/>
        <v>0</v>
      </c>
      <c r="AU103" s="109">
        <f>'3.2-SO 03 - VRN - Propust...'!P124</f>
        <v>0</v>
      </c>
      <c r="AV103" s="108">
        <f>'3.2-SO 03 - VRN - Propust...'!J35</f>
        <v>0</v>
      </c>
      <c r="AW103" s="108">
        <f>'3.2-SO 03 - VRN - Propust...'!J36</f>
        <v>0</v>
      </c>
      <c r="AX103" s="108">
        <f>'3.2-SO 03 - VRN - Propust...'!J37</f>
        <v>0</v>
      </c>
      <c r="AY103" s="108">
        <f>'3.2-SO 03 - VRN - Propust...'!J38</f>
        <v>0</v>
      </c>
      <c r="AZ103" s="108">
        <f>'3.2-SO 03 - VRN - Propust...'!F35</f>
        <v>0</v>
      </c>
      <c r="BA103" s="108">
        <f>'3.2-SO 03 - VRN - Propust...'!F36</f>
        <v>0</v>
      </c>
      <c r="BB103" s="108">
        <f>'3.2-SO 03 - VRN - Propust...'!F37</f>
        <v>0</v>
      </c>
      <c r="BC103" s="108">
        <f>'3.2-SO 03 - VRN - Propust...'!F38</f>
        <v>0</v>
      </c>
      <c r="BD103" s="110">
        <f>'3.2-SO 03 - VRN - Propust...'!F39</f>
        <v>0</v>
      </c>
      <c r="BT103" s="111" t="s">
        <v>86</v>
      </c>
      <c r="BV103" s="111" t="s">
        <v>79</v>
      </c>
      <c r="BW103" s="111" t="s">
        <v>110</v>
      </c>
      <c r="BX103" s="111" t="s">
        <v>105</v>
      </c>
      <c r="CL103" s="111" t="s">
        <v>19</v>
      </c>
    </row>
    <row r="104" spans="1:91" s="7" customFormat="1" ht="37.5" customHeight="1">
      <c r="B104" s="94"/>
      <c r="C104" s="95"/>
      <c r="D104" s="300" t="s">
        <v>111</v>
      </c>
      <c r="E104" s="300"/>
      <c r="F104" s="300"/>
      <c r="G104" s="300"/>
      <c r="H104" s="300"/>
      <c r="I104" s="96"/>
      <c r="J104" s="300" t="s">
        <v>112</v>
      </c>
      <c r="K104" s="300"/>
      <c r="L104" s="300"/>
      <c r="M104" s="300"/>
      <c r="N104" s="300"/>
      <c r="O104" s="300"/>
      <c r="P104" s="300"/>
      <c r="Q104" s="300"/>
      <c r="R104" s="300"/>
      <c r="S104" s="300"/>
      <c r="T104" s="300"/>
      <c r="U104" s="300"/>
      <c r="V104" s="300"/>
      <c r="W104" s="300"/>
      <c r="X104" s="300"/>
      <c r="Y104" s="300"/>
      <c r="Z104" s="300"/>
      <c r="AA104" s="300"/>
      <c r="AB104" s="300"/>
      <c r="AC104" s="300"/>
      <c r="AD104" s="300"/>
      <c r="AE104" s="300"/>
      <c r="AF104" s="300"/>
      <c r="AG104" s="264">
        <f>ROUND(SUM(AG105:AG106),2)</f>
        <v>0</v>
      </c>
      <c r="AH104" s="263"/>
      <c r="AI104" s="263"/>
      <c r="AJ104" s="263"/>
      <c r="AK104" s="263"/>
      <c r="AL104" s="263"/>
      <c r="AM104" s="263"/>
      <c r="AN104" s="262">
        <f t="shared" si="0"/>
        <v>0</v>
      </c>
      <c r="AO104" s="263"/>
      <c r="AP104" s="263"/>
      <c r="AQ104" s="97" t="s">
        <v>83</v>
      </c>
      <c r="AR104" s="98"/>
      <c r="AS104" s="99">
        <f>ROUND(SUM(AS105:AS106),2)</f>
        <v>0</v>
      </c>
      <c r="AT104" s="100">
        <f t="shared" si="1"/>
        <v>0</v>
      </c>
      <c r="AU104" s="101">
        <f>ROUND(SUM(AU105:AU106),5)</f>
        <v>0</v>
      </c>
      <c r="AV104" s="100">
        <f>ROUND(AZ104*L29,2)</f>
        <v>0</v>
      </c>
      <c r="AW104" s="100">
        <f>ROUND(BA104*L30,2)</f>
        <v>0</v>
      </c>
      <c r="AX104" s="100">
        <f>ROUND(BB104*L29,2)</f>
        <v>0</v>
      </c>
      <c r="AY104" s="100">
        <f>ROUND(BC104*L30,2)</f>
        <v>0</v>
      </c>
      <c r="AZ104" s="100">
        <f>ROUND(SUM(AZ105:AZ106),2)</f>
        <v>0</v>
      </c>
      <c r="BA104" s="100">
        <f>ROUND(SUM(BA105:BA106),2)</f>
        <v>0</v>
      </c>
      <c r="BB104" s="100">
        <f>ROUND(SUM(BB105:BB106),2)</f>
        <v>0</v>
      </c>
      <c r="BC104" s="100">
        <f>ROUND(SUM(BC105:BC106),2)</f>
        <v>0</v>
      </c>
      <c r="BD104" s="102">
        <f>ROUND(SUM(BD105:BD106),2)</f>
        <v>0</v>
      </c>
      <c r="BS104" s="103" t="s">
        <v>76</v>
      </c>
      <c r="BT104" s="103" t="s">
        <v>84</v>
      </c>
      <c r="BU104" s="103" t="s">
        <v>78</v>
      </c>
      <c r="BV104" s="103" t="s">
        <v>79</v>
      </c>
      <c r="BW104" s="103" t="s">
        <v>113</v>
      </c>
      <c r="BX104" s="103" t="s">
        <v>5</v>
      </c>
      <c r="CL104" s="103" t="s">
        <v>19</v>
      </c>
      <c r="CM104" s="103" t="s">
        <v>86</v>
      </c>
    </row>
    <row r="105" spans="1:91" s="4" customFormat="1" ht="23.25" customHeight="1">
      <c r="A105" s="104" t="s">
        <v>87</v>
      </c>
      <c r="B105" s="59"/>
      <c r="C105" s="105"/>
      <c r="D105" s="105"/>
      <c r="E105" s="299" t="s">
        <v>114</v>
      </c>
      <c r="F105" s="299"/>
      <c r="G105" s="299"/>
      <c r="H105" s="299"/>
      <c r="I105" s="299"/>
      <c r="J105" s="105"/>
      <c r="K105" s="299" t="s">
        <v>112</v>
      </c>
      <c r="L105" s="299"/>
      <c r="M105" s="299"/>
      <c r="N105" s="299"/>
      <c r="O105" s="299"/>
      <c r="P105" s="299"/>
      <c r="Q105" s="299"/>
      <c r="R105" s="299"/>
      <c r="S105" s="299"/>
      <c r="T105" s="299"/>
      <c r="U105" s="299"/>
      <c r="V105" s="299"/>
      <c r="W105" s="299"/>
      <c r="X105" s="299"/>
      <c r="Y105" s="299"/>
      <c r="Z105" s="299"/>
      <c r="AA105" s="299"/>
      <c r="AB105" s="299"/>
      <c r="AC105" s="299"/>
      <c r="AD105" s="299"/>
      <c r="AE105" s="299"/>
      <c r="AF105" s="299"/>
      <c r="AG105" s="260">
        <f>'4.1-SO 04 - Most v km 10,802'!J32</f>
        <v>0</v>
      </c>
      <c r="AH105" s="261"/>
      <c r="AI105" s="261"/>
      <c r="AJ105" s="261"/>
      <c r="AK105" s="261"/>
      <c r="AL105" s="261"/>
      <c r="AM105" s="261"/>
      <c r="AN105" s="260">
        <f t="shared" si="0"/>
        <v>0</v>
      </c>
      <c r="AO105" s="261"/>
      <c r="AP105" s="261"/>
      <c r="AQ105" s="106" t="s">
        <v>90</v>
      </c>
      <c r="AR105" s="61"/>
      <c r="AS105" s="107">
        <v>0</v>
      </c>
      <c r="AT105" s="108">
        <f t="shared" si="1"/>
        <v>0</v>
      </c>
      <c r="AU105" s="109">
        <f>'4.1-SO 04 - Most v km 10,802'!P129</f>
        <v>0</v>
      </c>
      <c r="AV105" s="108">
        <f>'4.1-SO 04 - Most v km 10,802'!J35</f>
        <v>0</v>
      </c>
      <c r="AW105" s="108">
        <f>'4.1-SO 04 - Most v km 10,802'!J36</f>
        <v>0</v>
      </c>
      <c r="AX105" s="108">
        <f>'4.1-SO 04 - Most v km 10,802'!J37</f>
        <v>0</v>
      </c>
      <c r="AY105" s="108">
        <f>'4.1-SO 04 - Most v km 10,802'!J38</f>
        <v>0</v>
      </c>
      <c r="AZ105" s="108">
        <f>'4.1-SO 04 - Most v km 10,802'!F35</f>
        <v>0</v>
      </c>
      <c r="BA105" s="108">
        <f>'4.1-SO 04 - Most v km 10,802'!F36</f>
        <v>0</v>
      </c>
      <c r="BB105" s="108">
        <f>'4.1-SO 04 - Most v km 10,802'!F37</f>
        <v>0</v>
      </c>
      <c r="BC105" s="108">
        <f>'4.1-SO 04 - Most v km 10,802'!F38</f>
        <v>0</v>
      </c>
      <c r="BD105" s="110">
        <f>'4.1-SO 04 - Most v km 10,802'!F39</f>
        <v>0</v>
      </c>
      <c r="BT105" s="111" t="s">
        <v>86</v>
      </c>
      <c r="BV105" s="111" t="s">
        <v>79</v>
      </c>
      <c r="BW105" s="111" t="s">
        <v>115</v>
      </c>
      <c r="BX105" s="111" t="s">
        <v>113</v>
      </c>
      <c r="CL105" s="111" t="s">
        <v>19</v>
      </c>
    </row>
    <row r="106" spans="1:91" s="4" customFormat="1" ht="23.25" customHeight="1">
      <c r="A106" s="104" t="s">
        <v>87</v>
      </c>
      <c r="B106" s="59"/>
      <c r="C106" s="105"/>
      <c r="D106" s="105"/>
      <c r="E106" s="299" t="s">
        <v>116</v>
      </c>
      <c r="F106" s="299"/>
      <c r="G106" s="299"/>
      <c r="H106" s="299"/>
      <c r="I106" s="299"/>
      <c r="J106" s="105"/>
      <c r="K106" s="299" t="s">
        <v>117</v>
      </c>
      <c r="L106" s="299"/>
      <c r="M106" s="299"/>
      <c r="N106" s="299"/>
      <c r="O106" s="299"/>
      <c r="P106" s="299"/>
      <c r="Q106" s="299"/>
      <c r="R106" s="299"/>
      <c r="S106" s="299"/>
      <c r="T106" s="299"/>
      <c r="U106" s="299"/>
      <c r="V106" s="299"/>
      <c r="W106" s="299"/>
      <c r="X106" s="299"/>
      <c r="Y106" s="299"/>
      <c r="Z106" s="299"/>
      <c r="AA106" s="299"/>
      <c r="AB106" s="299"/>
      <c r="AC106" s="299"/>
      <c r="AD106" s="299"/>
      <c r="AE106" s="299"/>
      <c r="AF106" s="299"/>
      <c r="AG106" s="260">
        <f>'4.2-SO 04 - VRN - Most v ...'!J32</f>
        <v>0</v>
      </c>
      <c r="AH106" s="261"/>
      <c r="AI106" s="261"/>
      <c r="AJ106" s="261"/>
      <c r="AK106" s="261"/>
      <c r="AL106" s="261"/>
      <c r="AM106" s="261"/>
      <c r="AN106" s="260">
        <f t="shared" si="0"/>
        <v>0</v>
      </c>
      <c r="AO106" s="261"/>
      <c r="AP106" s="261"/>
      <c r="AQ106" s="106" t="s">
        <v>90</v>
      </c>
      <c r="AR106" s="61"/>
      <c r="AS106" s="107">
        <v>0</v>
      </c>
      <c r="AT106" s="108">
        <f t="shared" si="1"/>
        <v>0</v>
      </c>
      <c r="AU106" s="109">
        <f>'4.2-SO 04 - VRN - Most v ...'!P124</f>
        <v>0</v>
      </c>
      <c r="AV106" s="108">
        <f>'4.2-SO 04 - VRN - Most v ...'!J35</f>
        <v>0</v>
      </c>
      <c r="AW106" s="108">
        <f>'4.2-SO 04 - VRN - Most v ...'!J36</f>
        <v>0</v>
      </c>
      <c r="AX106" s="108">
        <f>'4.2-SO 04 - VRN - Most v ...'!J37</f>
        <v>0</v>
      </c>
      <c r="AY106" s="108">
        <f>'4.2-SO 04 - VRN - Most v ...'!J38</f>
        <v>0</v>
      </c>
      <c r="AZ106" s="108">
        <f>'4.2-SO 04 - VRN - Most v ...'!F35</f>
        <v>0</v>
      </c>
      <c r="BA106" s="108">
        <f>'4.2-SO 04 - VRN - Most v ...'!F36</f>
        <v>0</v>
      </c>
      <c r="BB106" s="108">
        <f>'4.2-SO 04 - VRN - Most v ...'!F37</f>
        <v>0</v>
      </c>
      <c r="BC106" s="108">
        <f>'4.2-SO 04 - VRN - Most v ...'!F38</f>
        <v>0</v>
      </c>
      <c r="BD106" s="110">
        <f>'4.2-SO 04 - VRN - Most v ...'!F39</f>
        <v>0</v>
      </c>
      <c r="BT106" s="111" t="s">
        <v>86</v>
      </c>
      <c r="BV106" s="111" t="s">
        <v>79</v>
      </c>
      <c r="BW106" s="111" t="s">
        <v>118</v>
      </c>
      <c r="BX106" s="111" t="s">
        <v>113</v>
      </c>
      <c r="CL106" s="111" t="s">
        <v>19</v>
      </c>
    </row>
    <row r="107" spans="1:91" s="7" customFormat="1" ht="37.5" customHeight="1">
      <c r="B107" s="94"/>
      <c r="C107" s="95"/>
      <c r="D107" s="300" t="s">
        <v>119</v>
      </c>
      <c r="E107" s="300"/>
      <c r="F107" s="300"/>
      <c r="G107" s="300"/>
      <c r="H107" s="300"/>
      <c r="I107" s="96"/>
      <c r="J107" s="300" t="s">
        <v>120</v>
      </c>
      <c r="K107" s="300"/>
      <c r="L107" s="300"/>
      <c r="M107" s="300"/>
      <c r="N107" s="300"/>
      <c r="O107" s="300"/>
      <c r="P107" s="300"/>
      <c r="Q107" s="300"/>
      <c r="R107" s="300"/>
      <c r="S107" s="300"/>
      <c r="T107" s="300"/>
      <c r="U107" s="300"/>
      <c r="V107" s="300"/>
      <c r="W107" s="300"/>
      <c r="X107" s="300"/>
      <c r="Y107" s="300"/>
      <c r="Z107" s="300"/>
      <c r="AA107" s="300"/>
      <c r="AB107" s="300"/>
      <c r="AC107" s="300"/>
      <c r="AD107" s="300"/>
      <c r="AE107" s="300"/>
      <c r="AF107" s="300"/>
      <c r="AG107" s="264">
        <f>ROUND(SUM(AG108:AG109),2)</f>
        <v>0</v>
      </c>
      <c r="AH107" s="263"/>
      <c r="AI107" s="263"/>
      <c r="AJ107" s="263"/>
      <c r="AK107" s="263"/>
      <c r="AL107" s="263"/>
      <c r="AM107" s="263"/>
      <c r="AN107" s="262">
        <f t="shared" si="0"/>
        <v>0</v>
      </c>
      <c r="AO107" s="263"/>
      <c r="AP107" s="263"/>
      <c r="AQ107" s="97" t="s">
        <v>83</v>
      </c>
      <c r="AR107" s="98"/>
      <c r="AS107" s="99">
        <f>ROUND(SUM(AS108:AS109),2)</f>
        <v>0</v>
      </c>
      <c r="AT107" s="100">
        <f t="shared" si="1"/>
        <v>0</v>
      </c>
      <c r="AU107" s="101">
        <f>ROUND(SUM(AU108:AU109),5)</f>
        <v>0</v>
      </c>
      <c r="AV107" s="100">
        <f>ROUND(AZ107*L29,2)</f>
        <v>0</v>
      </c>
      <c r="AW107" s="100">
        <f>ROUND(BA107*L30,2)</f>
        <v>0</v>
      </c>
      <c r="AX107" s="100">
        <f>ROUND(BB107*L29,2)</f>
        <v>0</v>
      </c>
      <c r="AY107" s="100">
        <f>ROUND(BC107*L30,2)</f>
        <v>0</v>
      </c>
      <c r="AZ107" s="100">
        <f>ROUND(SUM(AZ108:AZ109),2)</f>
        <v>0</v>
      </c>
      <c r="BA107" s="100">
        <f>ROUND(SUM(BA108:BA109),2)</f>
        <v>0</v>
      </c>
      <c r="BB107" s="100">
        <f>ROUND(SUM(BB108:BB109),2)</f>
        <v>0</v>
      </c>
      <c r="BC107" s="100">
        <f>ROUND(SUM(BC108:BC109),2)</f>
        <v>0</v>
      </c>
      <c r="BD107" s="102">
        <f>ROUND(SUM(BD108:BD109),2)</f>
        <v>0</v>
      </c>
      <c r="BS107" s="103" t="s">
        <v>76</v>
      </c>
      <c r="BT107" s="103" t="s">
        <v>84</v>
      </c>
      <c r="BU107" s="103" t="s">
        <v>78</v>
      </c>
      <c r="BV107" s="103" t="s">
        <v>79</v>
      </c>
      <c r="BW107" s="103" t="s">
        <v>121</v>
      </c>
      <c r="BX107" s="103" t="s">
        <v>5</v>
      </c>
      <c r="CL107" s="103" t="s">
        <v>19</v>
      </c>
      <c r="CM107" s="103" t="s">
        <v>86</v>
      </c>
    </row>
    <row r="108" spans="1:91" s="4" customFormat="1" ht="23.25" customHeight="1">
      <c r="A108" s="104" t="s">
        <v>87</v>
      </c>
      <c r="B108" s="59"/>
      <c r="C108" s="105"/>
      <c r="D108" s="105"/>
      <c r="E108" s="299" t="s">
        <v>122</v>
      </c>
      <c r="F108" s="299"/>
      <c r="G108" s="299"/>
      <c r="H108" s="299"/>
      <c r="I108" s="299"/>
      <c r="J108" s="105"/>
      <c r="K108" s="299" t="s">
        <v>120</v>
      </c>
      <c r="L108" s="299"/>
      <c r="M108" s="299"/>
      <c r="N108" s="299"/>
      <c r="O108" s="299"/>
      <c r="P108" s="299"/>
      <c r="Q108" s="299"/>
      <c r="R108" s="299"/>
      <c r="S108" s="299"/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60">
        <f>'5.1-SO 05 - Propustek v k...'!J32</f>
        <v>0</v>
      </c>
      <c r="AH108" s="261"/>
      <c r="AI108" s="261"/>
      <c r="AJ108" s="261"/>
      <c r="AK108" s="261"/>
      <c r="AL108" s="261"/>
      <c r="AM108" s="261"/>
      <c r="AN108" s="260">
        <f t="shared" si="0"/>
        <v>0</v>
      </c>
      <c r="AO108" s="261"/>
      <c r="AP108" s="261"/>
      <c r="AQ108" s="106" t="s">
        <v>90</v>
      </c>
      <c r="AR108" s="61"/>
      <c r="AS108" s="107">
        <v>0</v>
      </c>
      <c r="AT108" s="108">
        <f t="shared" si="1"/>
        <v>0</v>
      </c>
      <c r="AU108" s="109">
        <f>'5.1-SO 05 - Propustek v k...'!P130</f>
        <v>0</v>
      </c>
      <c r="AV108" s="108">
        <f>'5.1-SO 05 - Propustek v k...'!J35</f>
        <v>0</v>
      </c>
      <c r="AW108" s="108">
        <f>'5.1-SO 05 - Propustek v k...'!J36</f>
        <v>0</v>
      </c>
      <c r="AX108" s="108">
        <f>'5.1-SO 05 - Propustek v k...'!J37</f>
        <v>0</v>
      </c>
      <c r="AY108" s="108">
        <f>'5.1-SO 05 - Propustek v k...'!J38</f>
        <v>0</v>
      </c>
      <c r="AZ108" s="108">
        <f>'5.1-SO 05 - Propustek v k...'!F35</f>
        <v>0</v>
      </c>
      <c r="BA108" s="108">
        <f>'5.1-SO 05 - Propustek v k...'!F36</f>
        <v>0</v>
      </c>
      <c r="BB108" s="108">
        <f>'5.1-SO 05 - Propustek v k...'!F37</f>
        <v>0</v>
      </c>
      <c r="BC108" s="108">
        <f>'5.1-SO 05 - Propustek v k...'!F38</f>
        <v>0</v>
      </c>
      <c r="BD108" s="110">
        <f>'5.1-SO 05 - Propustek v k...'!F39</f>
        <v>0</v>
      </c>
      <c r="BT108" s="111" t="s">
        <v>86</v>
      </c>
      <c r="BV108" s="111" t="s">
        <v>79</v>
      </c>
      <c r="BW108" s="111" t="s">
        <v>123</v>
      </c>
      <c r="BX108" s="111" t="s">
        <v>121</v>
      </c>
      <c r="CL108" s="111" t="s">
        <v>19</v>
      </c>
    </row>
    <row r="109" spans="1:91" s="4" customFormat="1" ht="23.25" customHeight="1">
      <c r="A109" s="104" t="s">
        <v>87</v>
      </c>
      <c r="B109" s="59"/>
      <c r="C109" s="105"/>
      <c r="D109" s="105"/>
      <c r="E109" s="299" t="s">
        <v>124</v>
      </c>
      <c r="F109" s="299"/>
      <c r="G109" s="299"/>
      <c r="H109" s="299"/>
      <c r="I109" s="299"/>
      <c r="J109" s="105"/>
      <c r="K109" s="299" t="s">
        <v>125</v>
      </c>
      <c r="L109" s="299"/>
      <c r="M109" s="299"/>
      <c r="N109" s="299"/>
      <c r="O109" s="299"/>
      <c r="P109" s="299"/>
      <c r="Q109" s="299"/>
      <c r="R109" s="299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60">
        <f>'5.2-SO 05 - VRN - Propust...'!J32</f>
        <v>0</v>
      </c>
      <c r="AH109" s="261"/>
      <c r="AI109" s="261"/>
      <c r="AJ109" s="261"/>
      <c r="AK109" s="261"/>
      <c r="AL109" s="261"/>
      <c r="AM109" s="261"/>
      <c r="AN109" s="260">
        <f t="shared" si="0"/>
        <v>0</v>
      </c>
      <c r="AO109" s="261"/>
      <c r="AP109" s="261"/>
      <c r="AQ109" s="106" t="s">
        <v>90</v>
      </c>
      <c r="AR109" s="61"/>
      <c r="AS109" s="107">
        <v>0</v>
      </c>
      <c r="AT109" s="108">
        <f t="shared" si="1"/>
        <v>0</v>
      </c>
      <c r="AU109" s="109">
        <f>'5.2-SO 05 - VRN - Propust...'!P124</f>
        <v>0</v>
      </c>
      <c r="AV109" s="108">
        <f>'5.2-SO 05 - VRN - Propust...'!J35</f>
        <v>0</v>
      </c>
      <c r="AW109" s="108">
        <f>'5.2-SO 05 - VRN - Propust...'!J36</f>
        <v>0</v>
      </c>
      <c r="AX109" s="108">
        <f>'5.2-SO 05 - VRN - Propust...'!J37</f>
        <v>0</v>
      </c>
      <c r="AY109" s="108">
        <f>'5.2-SO 05 - VRN - Propust...'!J38</f>
        <v>0</v>
      </c>
      <c r="AZ109" s="108">
        <f>'5.2-SO 05 - VRN - Propust...'!F35</f>
        <v>0</v>
      </c>
      <c r="BA109" s="108">
        <f>'5.2-SO 05 - VRN - Propust...'!F36</f>
        <v>0</v>
      </c>
      <c r="BB109" s="108">
        <f>'5.2-SO 05 - VRN - Propust...'!F37</f>
        <v>0</v>
      </c>
      <c r="BC109" s="108">
        <f>'5.2-SO 05 - VRN - Propust...'!F38</f>
        <v>0</v>
      </c>
      <c r="BD109" s="110">
        <f>'5.2-SO 05 - VRN - Propust...'!F39</f>
        <v>0</v>
      </c>
      <c r="BT109" s="111" t="s">
        <v>86</v>
      </c>
      <c r="BV109" s="111" t="s">
        <v>79</v>
      </c>
      <c r="BW109" s="111" t="s">
        <v>126</v>
      </c>
      <c r="BX109" s="111" t="s">
        <v>121</v>
      </c>
      <c r="CL109" s="111" t="s">
        <v>19</v>
      </c>
    </row>
    <row r="110" spans="1:91" s="7" customFormat="1" ht="37.5" customHeight="1">
      <c r="B110" s="94"/>
      <c r="C110" s="95"/>
      <c r="D110" s="300" t="s">
        <v>127</v>
      </c>
      <c r="E110" s="300"/>
      <c r="F110" s="300"/>
      <c r="G110" s="300"/>
      <c r="H110" s="300"/>
      <c r="I110" s="96"/>
      <c r="J110" s="300" t="s">
        <v>128</v>
      </c>
      <c r="K110" s="300"/>
      <c r="L110" s="300"/>
      <c r="M110" s="300"/>
      <c r="N110" s="300"/>
      <c r="O110" s="300"/>
      <c r="P110" s="300"/>
      <c r="Q110" s="300"/>
      <c r="R110" s="300"/>
      <c r="S110" s="300"/>
      <c r="T110" s="300"/>
      <c r="U110" s="300"/>
      <c r="V110" s="300"/>
      <c r="W110" s="300"/>
      <c r="X110" s="300"/>
      <c r="Y110" s="300"/>
      <c r="Z110" s="300"/>
      <c r="AA110" s="300"/>
      <c r="AB110" s="300"/>
      <c r="AC110" s="300"/>
      <c r="AD110" s="300"/>
      <c r="AE110" s="300"/>
      <c r="AF110" s="300"/>
      <c r="AG110" s="264">
        <f>ROUND(SUM(AG111:AG112),2)</f>
        <v>0</v>
      </c>
      <c r="AH110" s="263"/>
      <c r="AI110" s="263"/>
      <c r="AJ110" s="263"/>
      <c r="AK110" s="263"/>
      <c r="AL110" s="263"/>
      <c r="AM110" s="263"/>
      <c r="AN110" s="262">
        <f t="shared" si="0"/>
        <v>0</v>
      </c>
      <c r="AO110" s="263"/>
      <c r="AP110" s="263"/>
      <c r="AQ110" s="97" t="s">
        <v>83</v>
      </c>
      <c r="AR110" s="98"/>
      <c r="AS110" s="99">
        <f>ROUND(SUM(AS111:AS112),2)</f>
        <v>0</v>
      </c>
      <c r="AT110" s="100">
        <f t="shared" si="1"/>
        <v>0</v>
      </c>
      <c r="AU110" s="101">
        <f>ROUND(SUM(AU111:AU112),5)</f>
        <v>0</v>
      </c>
      <c r="AV110" s="100">
        <f>ROUND(AZ110*L29,2)</f>
        <v>0</v>
      </c>
      <c r="AW110" s="100">
        <f>ROUND(BA110*L30,2)</f>
        <v>0</v>
      </c>
      <c r="AX110" s="100">
        <f>ROUND(BB110*L29,2)</f>
        <v>0</v>
      </c>
      <c r="AY110" s="100">
        <f>ROUND(BC110*L30,2)</f>
        <v>0</v>
      </c>
      <c r="AZ110" s="100">
        <f>ROUND(SUM(AZ111:AZ112),2)</f>
        <v>0</v>
      </c>
      <c r="BA110" s="100">
        <f>ROUND(SUM(BA111:BA112),2)</f>
        <v>0</v>
      </c>
      <c r="BB110" s="100">
        <f>ROUND(SUM(BB111:BB112),2)</f>
        <v>0</v>
      </c>
      <c r="BC110" s="100">
        <f>ROUND(SUM(BC111:BC112),2)</f>
        <v>0</v>
      </c>
      <c r="BD110" s="102">
        <f>ROUND(SUM(BD111:BD112),2)</f>
        <v>0</v>
      </c>
      <c r="BS110" s="103" t="s">
        <v>76</v>
      </c>
      <c r="BT110" s="103" t="s">
        <v>84</v>
      </c>
      <c r="BU110" s="103" t="s">
        <v>78</v>
      </c>
      <c r="BV110" s="103" t="s">
        <v>79</v>
      </c>
      <c r="BW110" s="103" t="s">
        <v>129</v>
      </c>
      <c r="BX110" s="103" t="s">
        <v>5</v>
      </c>
      <c r="CL110" s="103" t="s">
        <v>19</v>
      </c>
      <c r="CM110" s="103" t="s">
        <v>86</v>
      </c>
    </row>
    <row r="111" spans="1:91" s="4" customFormat="1" ht="23.25" customHeight="1">
      <c r="A111" s="104" t="s">
        <v>87</v>
      </c>
      <c r="B111" s="59"/>
      <c r="C111" s="105"/>
      <c r="D111" s="105"/>
      <c r="E111" s="299" t="s">
        <v>130</v>
      </c>
      <c r="F111" s="299"/>
      <c r="G111" s="299"/>
      <c r="H111" s="299"/>
      <c r="I111" s="299"/>
      <c r="J111" s="105"/>
      <c r="K111" s="299" t="s">
        <v>128</v>
      </c>
      <c r="L111" s="299"/>
      <c r="M111" s="299"/>
      <c r="N111" s="299"/>
      <c r="O111" s="299"/>
      <c r="P111" s="299"/>
      <c r="Q111" s="299"/>
      <c r="R111" s="299"/>
      <c r="S111" s="299"/>
      <c r="T111" s="299"/>
      <c r="U111" s="299"/>
      <c r="V111" s="299"/>
      <c r="W111" s="299"/>
      <c r="X111" s="299"/>
      <c r="Y111" s="299"/>
      <c r="Z111" s="299"/>
      <c r="AA111" s="299"/>
      <c r="AB111" s="299"/>
      <c r="AC111" s="299"/>
      <c r="AD111" s="299"/>
      <c r="AE111" s="299"/>
      <c r="AF111" s="299"/>
      <c r="AG111" s="260">
        <f>'6.1-SO 06 - Most v km 11,422'!J32</f>
        <v>0</v>
      </c>
      <c r="AH111" s="261"/>
      <c r="AI111" s="261"/>
      <c r="AJ111" s="261"/>
      <c r="AK111" s="261"/>
      <c r="AL111" s="261"/>
      <c r="AM111" s="261"/>
      <c r="AN111" s="260">
        <f t="shared" si="0"/>
        <v>0</v>
      </c>
      <c r="AO111" s="261"/>
      <c r="AP111" s="261"/>
      <c r="AQ111" s="106" t="s">
        <v>90</v>
      </c>
      <c r="AR111" s="61"/>
      <c r="AS111" s="107">
        <v>0</v>
      </c>
      <c r="AT111" s="108">
        <f t="shared" si="1"/>
        <v>0</v>
      </c>
      <c r="AU111" s="109">
        <f>'6.1-SO 06 - Most v km 11,422'!P129</f>
        <v>0</v>
      </c>
      <c r="AV111" s="108">
        <f>'6.1-SO 06 - Most v km 11,422'!J35</f>
        <v>0</v>
      </c>
      <c r="AW111" s="108">
        <f>'6.1-SO 06 - Most v km 11,422'!J36</f>
        <v>0</v>
      </c>
      <c r="AX111" s="108">
        <f>'6.1-SO 06 - Most v km 11,422'!J37</f>
        <v>0</v>
      </c>
      <c r="AY111" s="108">
        <f>'6.1-SO 06 - Most v km 11,422'!J38</f>
        <v>0</v>
      </c>
      <c r="AZ111" s="108">
        <f>'6.1-SO 06 - Most v km 11,422'!F35</f>
        <v>0</v>
      </c>
      <c r="BA111" s="108">
        <f>'6.1-SO 06 - Most v km 11,422'!F36</f>
        <v>0</v>
      </c>
      <c r="BB111" s="108">
        <f>'6.1-SO 06 - Most v km 11,422'!F37</f>
        <v>0</v>
      </c>
      <c r="BC111" s="108">
        <f>'6.1-SO 06 - Most v km 11,422'!F38</f>
        <v>0</v>
      </c>
      <c r="BD111" s="110">
        <f>'6.1-SO 06 - Most v km 11,422'!F39</f>
        <v>0</v>
      </c>
      <c r="BT111" s="111" t="s">
        <v>86</v>
      </c>
      <c r="BV111" s="111" t="s">
        <v>79</v>
      </c>
      <c r="BW111" s="111" t="s">
        <v>131</v>
      </c>
      <c r="BX111" s="111" t="s">
        <v>129</v>
      </c>
      <c r="CL111" s="111" t="s">
        <v>19</v>
      </c>
    </row>
    <row r="112" spans="1:91" s="4" customFormat="1" ht="23.25" customHeight="1">
      <c r="A112" s="104" t="s">
        <v>87</v>
      </c>
      <c r="B112" s="59"/>
      <c r="C112" s="105"/>
      <c r="D112" s="105"/>
      <c r="E112" s="299" t="s">
        <v>132</v>
      </c>
      <c r="F112" s="299"/>
      <c r="G112" s="299"/>
      <c r="H112" s="299"/>
      <c r="I112" s="299"/>
      <c r="J112" s="105"/>
      <c r="K112" s="299" t="s">
        <v>133</v>
      </c>
      <c r="L112" s="299"/>
      <c r="M112" s="299"/>
      <c r="N112" s="299"/>
      <c r="O112" s="299"/>
      <c r="P112" s="299"/>
      <c r="Q112" s="299"/>
      <c r="R112" s="299"/>
      <c r="S112" s="299"/>
      <c r="T112" s="299"/>
      <c r="U112" s="299"/>
      <c r="V112" s="299"/>
      <c r="W112" s="299"/>
      <c r="X112" s="299"/>
      <c r="Y112" s="299"/>
      <c r="Z112" s="299"/>
      <c r="AA112" s="299"/>
      <c r="AB112" s="299"/>
      <c r="AC112" s="299"/>
      <c r="AD112" s="299"/>
      <c r="AE112" s="299"/>
      <c r="AF112" s="299"/>
      <c r="AG112" s="260">
        <f>'6.2-SO 06 - VRN - Most v ...'!J32</f>
        <v>0</v>
      </c>
      <c r="AH112" s="261"/>
      <c r="AI112" s="261"/>
      <c r="AJ112" s="261"/>
      <c r="AK112" s="261"/>
      <c r="AL112" s="261"/>
      <c r="AM112" s="261"/>
      <c r="AN112" s="260">
        <f t="shared" si="0"/>
        <v>0</v>
      </c>
      <c r="AO112" s="261"/>
      <c r="AP112" s="261"/>
      <c r="AQ112" s="106" t="s">
        <v>90</v>
      </c>
      <c r="AR112" s="61"/>
      <c r="AS112" s="112">
        <v>0</v>
      </c>
      <c r="AT112" s="113">
        <f t="shared" si="1"/>
        <v>0</v>
      </c>
      <c r="AU112" s="114">
        <f>'6.2-SO 06 - VRN - Most v ...'!P124</f>
        <v>0</v>
      </c>
      <c r="AV112" s="113">
        <f>'6.2-SO 06 - VRN - Most v ...'!J35</f>
        <v>0</v>
      </c>
      <c r="AW112" s="113">
        <f>'6.2-SO 06 - VRN - Most v ...'!J36</f>
        <v>0</v>
      </c>
      <c r="AX112" s="113">
        <f>'6.2-SO 06 - VRN - Most v ...'!J37</f>
        <v>0</v>
      </c>
      <c r="AY112" s="113">
        <f>'6.2-SO 06 - VRN - Most v ...'!J38</f>
        <v>0</v>
      </c>
      <c r="AZ112" s="113">
        <f>'6.2-SO 06 - VRN - Most v ...'!F35</f>
        <v>0</v>
      </c>
      <c r="BA112" s="113">
        <f>'6.2-SO 06 - VRN - Most v ...'!F36</f>
        <v>0</v>
      </c>
      <c r="BB112" s="113">
        <f>'6.2-SO 06 - VRN - Most v ...'!F37</f>
        <v>0</v>
      </c>
      <c r="BC112" s="113">
        <f>'6.2-SO 06 - VRN - Most v ...'!F38</f>
        <v>0</v>
      </c>
      <c r="BD112" s="115">
        <f>'6.2-SO 06 - VRN - Most v ...'!F39</f>
        <v>0</v>
      </c>
      <c r="BT112" s="111" t="s">
        <v>86</v>
      </c>
      <c r="BV112" s="111" t="s">
        <v>79</v>
      </c>
      <c r="BW112" s="111" t="s">
        <v>134</v>
      </c>
      <c r="BX112" s="111" t="s">
        <v>129</v>
      </c>
      <c r="CL112" s="111" t="s">
        <v>19</v>
      </c>
    </row>
    <row r="113" spans="1:57" s="2" customFormat="1" ht="30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40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40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</sheetData>
  <sheetProtection algorithmName="SHA-512" hashValue="MEoQQS7r4A8CshnpdFkQx4huUJVqfHnkNw7JdHz0DnWzCqmlgxj1/g8vSlQMGt0parARrVtEyYH+RVqnKOdePg==" saltValue="h02wsX6v0G1kuEK3V3vSjawOr4LDZ0MePv9LU1CmnHOz9ERDtlAGMI0VxvBLIsQy5Xs0eYZz+rjkFPfszTTSoQ==" spinCount="100000" sheet="1" objects="1" scenarios="1" formatColumns="0" formatRows="0"/>
  <mergeCells count="110"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AN99:AP99"/>
    <mergeCell ref="AN101:AP101"/>
    <mergeCell ref="AN100:AP100"/>
    <mergeCell ref="AN98:AP98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6" location="'1.1-SO 01 - Propustek v k...'!C2" display="/"/>
    <hyperlink ref="A97" location="'1.2-SO 01 - VRN - Propust...'!C2" display="/"/>
    <hyperlink ref="A99" location="'2.1-SO 02 - Most v km 6,143'!C2" display="/"/>
    <hyperlink ref="A100" location="'2.2-SO 02 - VRN - Most v ...'!C2" display="/"/>
    <hyperlink ref="A102" location="'3.1-SO 03 - Propustek v k...'!C2" display="/"/>
    <hyperlink ref="A103" location="'3.2-SO 03 - VRN - Propust...'!C2" display="/"/>
    <hyperlink ref="A105" location="'4.1-SO 04 - Most v km 10,802'!C2" display="/"/>
    <hyperlink ref="A106" location="'4.2-SO 04 - VRN - Most v ...'!C2" display="/"/>
    <hyperlink ref="A108" location="'5.1-SO 05 - Propustek v k...'!C2" display="/"/>
    <hyperlink ref="A109" location="'5.2-SO 05 - VRN - Propust...'!C2" display="/"/>
    <hyperlink ref="A111" location="'6.1-SO 06 - Most v km 11,422'!C2" display="/"/>
    <hyperlink ref="A112" location="'6.2-SO 06 - VRN - Most v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123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895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896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ROUND(J130,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ROUND((SUM(BE130:BE292)),  2)</f>
        <v>0</v>
      </c>
      <c r="G35" s="35"/>
      <c r="H35" s="35"/>
      <c r="I35" s="131">
        <v>0.21</v>
      </c>
      <c r="J35" s="130">
        <f>ROUND(((SUM(BE130:BE292))*I35),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ROUND((SUM(BF130:BF292)),  2)</f>
        <v>0</v>
      </c>
      <c r="G36" s="35"/>
      <c r="H36" s="35"/>
      <c r="I36" s="131">
        <v>0.15</v>
      </c>
      <c r="J36" s="130">
        <f>ROUND(((SUM(BF130:BF292))*I36),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ROUND((SUM(BG130:BG292)),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ROUND((SUM(BH130:BH292)),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ROUND((SUM(BI130:BI292)),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895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5.1/SO 05 - Propustek v km 11,054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J130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J131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J132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147</v>
      </c>
      <c r="E101" s="162"/>
      <c r="F101" s="162"/>
      <c r="G101" s="162"/>
      <c r="H101" s="162"/>
      <c r="I101" s="162"/>
      <c r="J101" s="163">
        <f>J145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148</v>
      </c>
      <c r="E102" s="162"/>
      <c r="F102" s="162"/>
      <c r="G102" s="162"/>
      <c r="H102" s="162"/>
      <c r="I102" s="162"/>
      <c r="J102" s="163">
        <f>J163</f>
        <v>0</v>
      </c>
      <c r="K102" s="105"/>
      <c r="L102" s="164"/>
    </row>
    <row r="103" spans="1:47" s="10" customFormat="1" ht="14.85" customHeight="1">
      <c r="B103" s="160"/>
      <c r="C103" s="105"/>
      <c r="D103" s="161" t="s">
        <v>897</v>
      </c>
      <c r="E103" s="162"/>
      <c r="F103" s="162"/>
      <c r="G103" s="162"/>
      <c r="H103" s="162"/>
      <c r="I103" s="162"/>
      <c r="J103" s="163">
        <f>J191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149</v>
      </c>
      <c r="E104" s="162"/>
      <c r="F104" s="162"/>
      <c r="G104" s="162"/>
      <c r="H104" s="162"/>
      <c r="I104" s="162"/>
      <c r="J104" s="163">
        <f>J198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478</v>
      </c>
      <c r="E105" s="162"/>
      <c r="F105" s="162"/>
      <c r="G105" s="162"/>
      <c r="H105" s="162"/>
      <c r="I105" s="162"/>
      <c r="J105" s="163">
        <f>J220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151</v>
      </c>
      <c r="E106" s="162"/>
      <c r="F106" s="162"/>
      <c r="G106" s="162"/>
      <c r="H106" s="162"/>
      <c r="I106" s="162"/>
      <c r="J106" s="163">
        <f>J227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152</v>
      </c>
      <c r="E107" s="162"/>
      <c r="F107" s="162"/>
      <c r="G107" s="162"/>
      <c r="H107" s="162"/>
      <c r="I107" s="162"/>
      <c r="J107" s="163">
        <f>J277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153</v>
      </c>
      <c r="E108" s="162"/>
      <c r="F108" s="162"/>
      <c r="G108" s="162"/>
      <c r="H108" s="162"/>
      <c r="I108" s="162"/>
      <c r="J108" s="163">
        <f>J290</f>
        <v>0</v>
      </c>
      <c r="K108" s="105"/>
      <c r="L108" s="164"/>
    </row>
    <row r="109" spans="1:47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31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24.95" customHeight="1">
      <c r="A115" s="35"/>
      <c r="B115" s="36"/>
      <c r="C115" s="23" t="s">
        <v>154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6.5" customHeight="1">
      <c r="A118" s="35"/>
      <c r="B118" s="36"/>
      <c r="C118" s="37"/>
      <c r="D118" s="37"/>
      <c r="E118" s="306" t="str">
        <f>E7</f>
        <v>Oprava mostních objektů v úseku Jaroměř - Česká Skalice</v>
      </c>
      <c r="F118" s="307"/>
      <c r="G118" s="307"/>
      <c r="H118" s="30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1" customFormat="1" ht="12" customHeight="1">
      <c r="B119" s="21"/>
      <c r="C119" s="29" t="s">
        <v>136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5"/>
      <c r="B120" s="36"/>
      <c r="C120" s="37"/>
      <c r="D120" s="37"/>
      <c r="E120" s="306" t="s">
        <v>895</v>
      </c>
      <c r="F120" s="305"/>
      <c r="G120" s="305"/>
      <c r="H120" s="305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138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02" t="str">
        <f>E11</f>
        <v>5.1/SO 05 - Propustek v km 11,054</v>
      </c>
      <c r="F122" s="305"/>
      <c r="G122" s="305"/>
      <c r="H122" s="305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22</v>
      </c>
      <c r="D124" s="37"/>
      <c r="E124" s="37"/>
      <c r="F124" s="27" t="str">
        <f>F14</f>
        <v xml:space="preserve"> </v>
      </c>
      <c r="G124" s="37"/>
      <c r="H124" s="37"/>
      <c r="I124" s="29" t="s">
        <v>24</v>
      </c>
      <c r="J124" s="67" t="str">
        <f>IF(J14="","",J14)</f>
        <v>2. 10. 2020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28</v>
      </c>
      <c r="D126" s="37"/>
      <c r="E126" s="37"/>
      <c r="F126" s="27" t="str">
        <f>E17</f>
        <v xml:space="preserve"> </v>
      </c>
      <c r="G126" s="37"/>
      <c r="H126" s="37"/>
      <c r="I126" s="29" t="s">
        <v>33</v>
      </c>
      <c r="J126" s="33" t="str">
        <f>E23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31</v>
      </c>
      <c r="D127" s="37"/>
      <c r="E127" s="37"/>
      <c r="F127" s="27" t="str">
        <f>IF(E20="","",E20)</f>
        <v>Vyplň údaj</v>
      </c>
      <c r="G127" s="37"/>
      <c r="H127" s="37"/>
      <c r="I127" s="29" t="s">
        <v>35</v>
      </c>
      <c r="J127" s="33" t="str">
        <f>E26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155</v>
      </c>
      <c r="D129" s="168" t="s">
        <v>62</v>
      </c>
      <c r="E129" s="168" t="s">
        <v>58</v>
      </c>
      <c r="F129" s="168" t="s">
        <v>59</v>
      </c>
      <c r="G129" s="168" t="s">
        <v>156</v>
      </c>
      <c r="H129" s="168" t="s">
        <v>157</v>
      </c>
      <c r="I129" s="168" t="s">
        <v>158</v>
      </c>
      <c r="J129" s="168" t="s">
        <v>142</v>
      </c>
      <c r="K129" s="169" t="s">
        <v>159</v>
      </c>
      <c r="L129" s="170"/>
      <c r="M129" s="76" t="s">
        <v>1</v>
      </c>
      <c r="N129" s="77" t="s">
        <v>41</v>
      </c>
      <c r="O129" s="77" t="s">
        <v>160</v>
      </c>
      <c r="P129" s="77" t="s">
        <v>161</v>
      </c>
      <c r="Q129" s="77" t="s">
        <v>162</v>
      </c>
      <c r="R129" s="77" t="s">
        <v>163</v>
      </c>
      <c r="S129" s="77" t="s">
        <v>164</v>
      </c>
      <c r="T129" s="78" t="s">
        <v>165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166</v>
      </c>
      <c r="D130" s="37"/>
      <c r="E130" s="37"/>
      <c r="F130" s="37"/>
      <c r="G130" s="37"/>
      <c r="H130" s="37"/>
      <c r="I130" s="37"/>
      <c r="J130" s="171">
        <f>BK130</f>
        <v>0</v>
      </c>
      <c r="K130" s="37"/>
      <c r="L130" s="40"/>
      <c r="M130" s="79"/>
      <c r="N130" s="172"/>
      <c r="O130" s="80"/>
      <c r="P130" s="173">
        <f>P131</f>
        <v>0</v>
      </c>
      <c r="Q130" s="80"/>
      <c r="R130" s="173">
        <f>R131</f>
        <v>151.27686510096001</v>
      </c>
      <c r="S130" s="80"/>
      <c r="T130" s="174">
        <f>T131</f>
        <v>52.287930000000003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76</v>
      </c>
      <c r="AU130" s="17" t="s">
        <v>144</v>
      </c>
      <c r="BK130" s="175">
        <f>BK131</f>
        <v>0</v>
      </c>
    </row>
    <row r="131" spans="1:65" s="12" customFormat="1" ht="25.9" customHeight="1">
      <c r="B131" s="176"/>
      <c r="C131" s="177"/>
      <c r="D131" s="178" t="s">
        <v>76</v>
      </c>
      <c r="E131" s="179" t="s">
        <v>167</v>
      </c>
      <c r="F131" s="179" t="s">
        <v>168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P132+P145+P163+P198+P220+P227+P277+P290</f>
        <v>0</v>
      </c>
      <c r="Q131" s="184"/>
      <c r="R131" s="185">
        <f>R132+R145+R163+R198+R220+R227+R277+R290</f>
        <v>151.27686510096001</v>
      </c>
      <c r="S131" s="184"/>
      <c r="T131" s="186">
        <f>T132+T145+T163+T198+T220+T227+T277+T290</f>
        <v>52.287930000000003</v>
      </c>
      <c r="AR131" s="187" t="s">
        <v>84</v>
      </c>
      <c r="AT131" s="188" t="s">
        <v>76</v>
      </c>
      <c r="AU131" s="188" t="s">
        <v>77</v>
      </c>
      <c r="AY131" s="187" t="s">
        <v>169</v>
      </c>
      <c r="BK131" s="189">
        <f>BK132+BK145+BK163+BK198+BK220+BK227+BK277+BK290</f>
        <v>0</v>
      </c>
    </row>
    <row r="132" spans="1:65" s="12" customFormat="1" ht="22.9" customHeight="1">
      <c r="B132" s="176"/>
      <c r="C132" s="177"/>
      <c r="D132" s="178" t="s">
        <v>76</v>
      </c>
      <c r="E132" s="190" t="s">
        <v>84</v>
      </c>
      <c r="F132" s="190" t="s">
        <v>170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SUM(P133:P144)</f>
        <v>0</v>
      </c>
      <c r="Q132" s="184"/>
      <c r="R132" s="185">
        <f>SUM(R133:R144)</f>
        <v>0.24895360000000002</v>
      </c>
      <c r="S132" s="184"/>
      <c r="T132" s="186">
        <f>SUM(T133:T144)</f>
        <v>0</v>
      </c>
      <c r="AR132" s="187" t="s">
        <v>84</v>
      </c>
      <c r="AT132" s="188" t="s">
        <v>76</v>
      </c>
      <c r="AU132" s="188" t="s">
        <v>84</v>
      </c>
      <c r="AY132" s="187" t="s">
        <v>169</v>
      </c>
      <c r="BK132" s="189">
        <f>SUM(BK133:BK144)</f>
        <v>0</v>
      </c>
    </row>
    <row r="133" spans="1:65" s="2" customFormat="1" ht="24.2" customHeight="1">
      <c r="A133" s="35"/>
      <c r="B133" s="36"/>
      <c r="C133" s="192" t="s">
        <v>84</v>
      </c>
      <c r="D133" s="192" t="s">
        <v>171</v>
      </c>
      <c r="E133" s="193" t="s">
        <v>172</v>
      </c>
      <c r="F133" s="194" t="s">
        <v>173</v>
      </c>
      <c r="G133" s="195" t="s">
        <v>174</v>
      </c>
      <c r="H133" s="196">
        <v>1000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898</v>
      </c>
    </row>
    <row r="134" spans="1:65" s="2" customFormat="1" ht="14.45" customHeight="1">
      <c r="A134" s="35"/>
      <c r="B134" s="36"/>
      <c r="C134" s="192" t="s">
        <v>86</v>
      </c>
      <c r="D134" s="192" t="s">
        <v>171</v>
      </c>
      <c r="E134" s="193" t="s">
        <v>178</v>
      </c>
      <c r="F134" s="194" t="s">
        <v>179</v>
      </c>
      <c r="G134" s="195" t="s">
        <v>174</v>
      </c>
      <c r="H134" s="196">
        <v>1000</v>
      </c>
      <c r="I134" s="197"/>
      <c r="J134" s="198">
        <f>ROUND(I134*H134,2)</f>
        <v>0</v>
      </c>
      <c r="K134" s="194" t="s">
        <v>175</v>
      </c>
      <c r="L134" s="40"/>
      <c r="M134" s="199" t="s">
        <v>1</v>
      </c>
      <c r="N134" s="200" t="s">
        <v>42</v>
      </c>
      <c r="O134" s="72"/>
      <c r="P134" s="201">
        <f>O134*H134</f>
        <v>0</v>
      </c>
      <c r="Q134" s="201">
        <v>1.8000000000000001E-4</v>
      </c>
      <c r="R134" s="201">
        <f>Q134*H134</f>
        <v>0.18000000000000002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176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176</v>
      </c>
      <c r="BM134" s="203" t="s">
        <v>899</v>
      </c>
    </row>
    <row r="135" spans="1:65" s="2" customFormat="1" ht="24.2" customHeight="1">
      <c r="A135" s="35"/>
      <c r="B135" s="36"/>
      <c r="C135" s="192" t="s">
        <v>229</v>
      </c>
      <c r="D135" s="192" t="s">
        <v>171</v>
      </c>
      <c r="E135" s="193" t="s">
        <v>900</v>
      </c>
      <c r="F135" s="194" t="s">
        <v>901</v>
      </c>
      <c r="G135" s="195" t="s">
        <v>184</v>
      </c>
      <c r="H135" s="196">
        <v>25.7</v>
      </c>
      <c r="I135" s="197"/>
      <c r="J135" s="198">
        <f>ROUND(I135*H135,2)</f>
        <v>0</v>
      </c>
      <c r="K135" s="194" t="s">
        <v>457</v>
      </c>
      <c r="L135" s="40"/>
      <c r="M135" s="199" t="s">
        <v>1</v>
      </c>
      <c r="N135" s="200" t="s">
        <v>42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176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176</v>
      </c>
      <c r="BM135" s="203" t="s">
        <v>902</v>
      </c>
    </row>
    <row r="136" spans="1:65" s="13" customFormat="1">
      <c r="B136" s="205"/>
      <c r="C136" s="206"/>
      <c r="D136" s="207" t="s">
        <v>187</v>
      </c>
      <c r="E136" s="208" t="s">
        <v>1</v>
      </c>
      <c r="F136" s="209" t="s">
        <v>903</v>
      </c>
      <c r="G136" s="206"/>
      <c r="H136" s="210">
        <v>2.4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187</v>
      </c>
      <c r="AU136" s="216" t="s">
        <v>86</v>
      </c>
      <c r="AV136" s="13" t="s">
        <v>86</v>
      </c>
      <c r="AW136" s="13" t="s">
        <v>34</v>
      </c>
      <c r="AX136" s="13" t="s">
        <v>77</v>
      </c>
      <c r="AY136" s="216" t="s">
        <v>169</v>
      </c>
    </row>
    <row r="137" spans="1:65" s="13" customFormat="1">
      <c r="B137" s="205"/>
      <c r="C137" s="206"/>
      <c r="D137" s="207" t="s">
        <v>187</v>
      </c>
      <c r="E137" s="208" t="s">
        <v>1</v>
      </c>
      <c r="F137" s="209" t="s">
        <v>904</v>
      </c>
      <c r="G137" s="206"/>
      <c r="H137" s="210">
        <v>3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187</v>
      </c>
      <c r="AU137" s="216" t="s">
        <v>86</v>
      </c>
      <c r="AV137" s="13" t="s">
        <v>86</v>
      </c>
      <c r="AW137" s="13" t="s">
        <v>34</v>
      </c>
      <c r="AX137" s="13" t="s">
        <v>77</v>
      </c>
      <c r="AY137" s="216" t="s">
        <v>169</v>
      </c>
    </row>
    <row r="138" spans="1:65" s="13" customFormat="1">
      <c r="B138" s="205"/>
      <c r="C138" s="206"/>
      <c r="D138" s="207" t="s">
        <v>187</v>
      </c>
      <c r="E138" s="208" t="s">
        <v>1</v>
      </c>
      <c r="F138" s="209" t="s">
        <v>905</v>
      </c>
      <c r="G138" s="206"/>
      <c r="H138" s="210">
        <v>20.3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187</v>
      </c>
      <c r="AU138" s="216" t="s">
        <v>86</v>
      </c>
      <c r="AV138" s="13" t="s">
        <v>86</v>
      </c>
      <c r="AW138" s="13" t="s">
        <v>34</v>
      </c>
      <c r="AX138" s="13" t="s">
        <v>77</v>
      </c>
      <c r="AY138" s="216" t="s">
        <v>169</v>
      </c>
    </row>
    <row r="139" spans="1:65" s="14" customFormat="1">
      <c r="B139" s="217"/>
      <c r="C139" s="218"/>
      <c r="D139" s="207" t="s">
        <v>187</v>
      </c>
      <c r="E139" s="219" t="s">
        <v>1</v>
      </c>
      <c r="F139" s="220" t="s">
        <v>190</v>
      </c>
      <c r="G139" s="218"/>
      <c r="H139" s="221">
        <v>25.700000000000003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187</v>
      </c>
      <c r="AU139" s="227" t="s">
        <v>86</v>
      </c>
      <c r="AV139" s="14" t="s">
        <v>176</v>
      </c>
      <c r="AW139" s="14" t="s">
        <v>34</v>
      </c>
      <c r="AX139" s="14" t="s">
        <v>84</v>
      </c>
      <c r="AY139" s="227" t="s">
        <v>169</v>
      </c>
    </row>
    <row r="140" spans="1:65" s="2" customFormat="1" ht="24.2" customHeight="1">
      <c r="A140" s="35"/>
      <c r="B140" s="36"/>
      <c r="C140" s="192" t="s">
        <v>176</v>
      </c>
      <c r="D140" s="192" t="s">
        <v>171</v>
      </c>
      <c r="E140" s="193" t="s">
        <v>487</v>
      </c>
      <c r="F140" s="194" t="s">
        <v>488</v>
      </c>
      <c r="G140" s="195" t="s">
        <v>174</v>
      </c>
      <c r="H140" s="196">
        <v>20</v>
      </c>
      <c r="I140" s="197"/>
      <c r="J140" s="198">
        <f>ROUND(I140*H140,2)</f>
        <v>0</v>
      </c>
      <c r="K140" s="194" t="s">
        <v>185</v>
      </c>
      <c r="L140" s="40"/>
      <c r="M140" s="199" t="s">
        <v>1</v>
      </c>
      <c r="N140" s="200" t="s">
        <v>42</v>
      </c>
      <c r="O140" s="72"/>
      <c r="P140" s="201">
        <f>O140*H140</f>
        <v>0</v>
      </c>
      <c r="Q140" s="201">
        <v>3.4476799999999998E-3</v>
      </c>
      <c r="R140" s="201">
        <f>Q140*H140</f>
        <v>6.8953600000000004E-2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176</v>
      </c>
      <c r="AT140" s="203" t="s">
        <v>171</v>
      </c>
      <c r="AU140" s="203" t="s">
        <v>86</v>
      </c>
      <c r="AY140" s="17" t="s">
        <v>169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84</v>
      </c>
      <c r="BK140" s="204">
        <f>ROUND(I140*H140,2)</f>
        <v>0</v>
      </c>
      <c r="BL140" s="17" t="s">
        <v>176</v>
      </c>
      <c r="BM140" s="203" t="s">
        <v>906</v>
      </c>
    </row>
    <row r="141" spans="1:65" s="13" customFormat="1">
      <c r="B141" s="205"/>
      <c r="C141" s="206"/>
      <c r="D141" s="207" t="s">
        <v>187</v>
      </c>
      <c r="E141" s="208" t="s">
        <v>1</v>
      </c>
      <c r="F141" s="209" t="s">
        <v>907</v>
      </c>
      <c r="G141" s="206"/>
      <c r="H141" s="210">
        <v>12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187</v>
      </c>
      <c r="AU141" s="216" t="s">
        <v>86</v>
      </c>
      <c r="AV141" s="13" t="s">
        <v>86</v>
      </c>
      <c r="AW141" s="13" t="s">
        <v>34</v>
      </c>
      <c r="AX141" s="13" t="s">
        <v>77</v>
      </c>
      <c r="AY141" s="216" t="s">
        <v>169</v>
      </c>
    </row>
    <row r="142" spans="1:65" s="13" customFormat="1">
      <c r="B142" s="205"/>
      <c r="C142" s="206"/>
      <c r="D142" s="207" t="s">
        <v>187</v>
      </c>
      <c r="E142" s="208" t="s">
        <v>1</v>
      </c>
      <c r="F142" s="209" t="s">
        <v>491</v>
      </c>
      <c r="G142" s="206"/>
      <c r="H142" s="210">
        <v>8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187</v>
      </c>
      <c r="AU142" s="216" t="s">
        <v>86</v>
      </c>
      <c r="AV142" s="13" t="s">
        <v>86</v>
      </c>
      <c r="AW142" s="13" t="s">
        <v>34</v>
      </c>
      <c r="AX142" s="13" t="s">
        <v>77</v>
      </c>
      <c r="AY142" s="216" t="s">
        <v>169</v>
      </c>
    </row>
    <row r="143" spans="1:65" s="14" customFormat="1">
      <c r="B143" s="217"/>
      <c r="C143" s="218"/>
      <c r="D143" s="207" t="s">
        <v>187</v>
      </c>
      <c r="E143" s="219" t="s">
        <v>1</v>
      </c>
      <c r="F143" s="220" t="s">
        <v>190</v>
      </c>
      <c r="G143" s="218"/>
      <c r="H143" s="221">
        <v>20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187</v>
      </c>
      <c r="AU143" s="227" t="s">
        <v>86</v>
      </c>
      <c r="AV143" s="14" t="s">
        <v>176</v>
      </c>
      <c r="AW143" s="14" t="s">
        <v>34</v>
      </c>
      <c r="AX143" s="14" t="s">
        <v>84</v>
      </c>
      <c r="AY143" s="227" t="s">
        <v>169</v>
      </c>
    </row>
    <row r="144" spans="1:65" s="2" customFormat="1" ht="24.2" customHeight="1">
      <c r="A144" s="35"/>
      <c r="B144" s="36"/>
      <c r="C144" s="192" t="s">
        <v>199</v>
      </c>
      <c r="D144" s="192" t="s">
        <v>171</v>
      </c>
      <c r="E144" s="193" t="s">
        <v>492</v>
      </c>
      <c r="F144" s="194" t="s">
        <v>493</v>
      </c>
      <c r="G144" s="195" t="s">
        <v>174</v>
      </c>
      <c r="H144" s="196">
        <v>20</v>
      </c>
      <c r="I144" s="197"/>
      <c r="J144" s="198">
        <f>ROUND(I144*H144,2)</f>
        <v>0</v>
      </c>
      <c r="K144" s="194" t="s">
        <v>185</v>
      </c>
      <c r="L144" s="40"/>
      <c r="M144" s="199" t="s">
        <v>1</v>
      </c>
      <c r="N144" s="200" t="s">
        <v>42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176</v>
      </c>
      <c r="AT144" s="203" t="s">
        <v>171</v>
      </c>
      <c r="AU144" s="203" t="s">
        <v>86</v>
      </c>
      <c r="AY144" s="17" t="s">
        <v>169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84</v>
      </c>
      <c r="BK144" s="204">
        <f>ROUND(I144*H144,2)</f>
        <v>0</v>
      </c>
      <c r="BL144" s="17" t="s">
        <v>176</v>
      </c>
      <c r="BM144" s="203" t="s">
        <v>908</v>
      </c>
    </row>
    <row r="145" spans="1:65" s="12" customFormat="1" ht="22.9" customHeight="1">
      <c r="B145" s="176"/>
      <c r="C145" s="177"/>
      <c r="D145" s="178" t="s">
        <v>76</v>
      </c>
      <c r="E145" s="190" t="s">
        <v>86</v>
      </c>
      <c r="F145" s="190" t="s">
        <v>191</v>
      </c>
      <c r="G145" s="177"/>
      <c r="H145" s="177"/>
      <c r="I145" s="180"/>
      <c r="J145" s="191">
        <f>BK145</f>
        <v>0</v>
      </c>
      <c r="K145" s="177"/>
      <c r="L145" s="182"/>
      <c r="M145" s="183"/>
      <c r="N145" s="184"/>
      <c r="O145" s="184"/>
      <c r="P145" s="185">
        <f>SUM(P146:P162)</f>
        <v>0</v>
      </c>
      <c r="Q145" s="184"/>
      <c r="R145" s="185">
        <f>SUM(R146:R162)</f>
        <v>3.9786086737599997</v>
      </c>
      <c r="S145" s="184"/>
      <c r="T145" s="186">
        <f>SUM(T146:T162)</f>
        <v>0.26705000000000001</v>
      </c>
      <c r="AR145" s="187" t="s">
        <v>84</v>
      </c>
      <c r="AT145" s="188" t="s">
        <v>76</v>
      </c>
      <c r="AU145" s="188" t="s">
        <v>84</v>
      </c>
      <c r="AY145" s="187" t="s">
        <v>169</v>
      </c>
      <c r="BK145" s="189">
        <f>SUM(BK146:BK162)</f>
        <v>0</v>
      </c>
    </row>
    <row r="146" spans="1:65" s="2" customFormat="1" ht="24.2" customHeight="1">
      <c r="A146" s="35"/>
      <c r="B146" s="36"/>
      <c r="C146" s="192" t="s">
        <v>206</v>
      </c>
      <c r="D146" s="192" t="s">
        <v>171</v>
      </c>
      <c r="E146" s="193" t="s">
        <v>207</v>
      </c>
      <c r="F146" s="194" t="s">
        <v>208</v>
      </c>
      <c r="G146" s="195" t="s">
        <v>209</v>
      </c>
      <c r="H146" s="196">
        <v>25.2</v>
      </c>
      <c r="I146" s="197"/>
      <c r="J146" s="198">
        <f>ROUND(I146*H146,2)</f>
        <v>0</v>
      </c>
      <c r="K146" s="194" t="s">
        <v>185</v>
      </c>
      <c r="L146" s="40"/>
      <c r="M146" s="199" t="s">
        <v>1</v>
      </c>
      <c r="N146" s="200" t="s">
        <v>42</v>
      </c>
      <c r="O146" s="72"/>
      <c r="P146" s="201">
        <f>O146*H146</f>
        <v>0</v>
      </c>
      <c r="Q146" s="201">
        <v>6.2890800000000004E-5</v>
      </c>
      <c r="R146" s="201">
        <f>Q146*H146</f>
        <v>1.58484816E-3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176</v>
      </c>
      <c r="AT146" s="203" t="s">
        <v>171</v>
      </c>
      <c r="AU146" s="203" t="s">
        <v>86</v>
      </c>
      <c r="AY146" s="17" t="s">
        <v>169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84</v>
      </c>
      <c r="BK146" s="204">
        <f>ROUND(I146*H146,2)</f>
        <v>0</v>
      </c>
      <c r="BL146" s="17" t="s">
        <v>176</v>
      </c>
      <c r="BM146" s="203" t="s">
        <v>909</v>
      </c>
    </row>
    <row r="147" spans="1:65" s="2" customFormat="1" ht="19.5">
      <c r="A147" s="35"/>
      <c r="B147" s="36"/>
      <c r="C147" s="37"/>
      <c r="D147" s="207" t="s">
        <v>196</v>
      </c>
      <c r="E147" s="37"/>
      <c r="F147" s="228" t="s">
        <v>211</v>
      </c>
      <c r="G147" s="37"/>
      <c r="H147" s="37"/>
      <c r="I147" s="229"/>
      <c r="J147" s="37"/>
      <c r="K147" s="37"/>
      <c r="L147" s="40"/>
      <c r="M147" s="230"/>
      <c r="N147" s="231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196</v>
      </c>
      <c r="AU147" s="17" t="s">
        <v>86</v>
      </c>
    </row>
    <row r="148" spans="1:65" s="13" customFormat="1">
      <c r="B148" s="205"/>
      <c r="C148" s="206"/>
      <c r="D148" s="207" t="s">
        <v>187</v>
      </c>
      <c r="E148" s="206"/>
      <c r="F148" s="209" t="s">
        <v>910</v>
      </c>
      <c r="G148" s="206"/>
      <c r="H148" s="210">
        <v>25.2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187</v>
      </c>
      <c r="AU148" s="216" t="s">
        <v>86</v>
      </c>
      <c r="AV148" s="13" t="s">
        <v>86</v>
      </c>
      <c r="AW148" s="13" t="s">
        <v>4</v>
      </c>
      <c r="AX148" s="13" t="s">
        <v>84</v>
      </c>
      <c r="AY148" s="216" t="s">
        <v>169</v>
      </c>
    </row>
    <row r="149" spans="1:65" s="2" customFormat="1" ht="14.45" customHeight="1">
      <c r="A149" s="35"/>
      <c r="B149" s="36"/>
      <c r="C149" s="232" t="s">
        <v>216</v>
      </c>
      <c r="D149" s="232" t="s">
        <v>217</v>
      </c>
      <c r="E149" s="233" t="s">
        <v>218</v>
      </c>
      <c r="F149" s="234" t="s">
        <v>219</v>
      </c>
      <c r="G149" s="235" t="s">
        <v>220</v>
      </c>
      <c r="H149" s="236">
        <v>3.92</v>
      </c>
      <c r="I149" s="237"/>
      <c r="J149" s="238">
        <f>ROUND(I149*H149,2)</f>
        <v>0</v>
      </c>
      <c r="K149" s="234" t="s">
        <v>185</v>
      </c>
      <c r="L149" s="239"/>
      <c r="M149" s="240" t="s">
        <v>1</v>
      </c>
      <c r="N149" s="241" t="s">
        <v>42</v>
      </c>
      <c r="O149" s="72"/>
      <c r="P149" s="201">
        <f>O149*H149</f>
        <v>0</v>
      </c>
      <c r="Q149" s="201">
        <v>1</v>
      </c>
      <c r="R149" s="201">
        <f>Q149*H149</f>
        <v>3.92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221</v>
      </c>
      <c r="AT149" s="203" t="s">
        <v>217</v>
      </c>
      <c r="AU149" s="203" t="s">
        <v>86</v>
      </c>
      <c r="AY149" s="17" t="s">
        <v>169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84</v>
      </c>
      <c r="BK149" s="204">
        <f>ROUND(I149*H149,2)</f>
        <v>0</v>
      </c>
      <c r="BL149" s="17" t="s">
        <v>176</v>
      </c>
      <c r="BM149" s="203" t="s">
        <v>911</v>
      </c>
    </row>
    <row r="150" spans="1:65" s="13" customFormat="1">
      <c r="B150" s="205"/>
      <c r="C150" s="206"/>
      <c r="D150" s="207" t="s">
        <v>187</v>
      </c>
      <c r="E150" s="208" t="s">
        <v>1</v>
      </c>
      <c r="F150" s="209" t="s">
        <v>912</v>
      </c>
      <c r="G150" s="206"/>
      <c r="H150" s="210">
        <v>3.92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187</v>
      </c>
      <c r="AU150" s="216" t="s">
        <v>86</v>
      </c>
      <c r="AV150" s="13" t="s">
        <v>86</v>
      </c>
      <c r="AW150" s="13" t="s">
        <v>34</v>
      </c>
      <c r="AX150" s="13" t="s">
        <v>84</v>
      </c>
      <c r="AY150" s="216" t="s">
        <v>169</v>
      </c>
    </row>
    <row r="151" spans="1:65" s="2" customFormat="1" ht="14.45" customHeight="1">
      <c r="A151" s="35"/>
      <c r="B151" s="36"/>
      <c r="C151" s="232" t="s">
        <v>221</v>
      </c>
      <c r="D151" s="232" t="s">
        <v>217</v>
      </c>
      <c r="E151" s="233" t="s">
        <v>224</v>
      </c>
      <c r="F151" s="234" t="s">
        <v>225</v>
      </c>
      <c r="G151" s="235" t="s">
        <v>226</v>
      </c>
      <c r="H151" s="236">
        <v>31.36</v>
      </c>
      <c r="I151" s="237"/>
      <c r="J151" s="238">
        <f>ROUND(I151*H151,2)</f>
        <v>0</v>
      </c>
      <c r="K151" s="234" t="s">
        <v>185</v>
      </c>
      <c r="L151" s="239"/>
      <c r="M151" s="240" t="s">
        <v>1</v>
      </c>
      <c r="N151" s="241" t="s">
        <v>42</v>
      </c>
      <c r="O151" s="72"/>
      <c r="P151" s="201">
        <f>O151*H151</f>
        <v>0</v>
      </c>
      <c r="Q151" s="201">
        <v>1E-3</v>
      </c>
      <c r="R151" s="201">
        <f>Q151*H151</f>
        <v>3.1359999999999999E-2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221</v>
      </c>
      <c r="AT151" s="203" t="s">
        <v>217</v>
      </c>
      <c r="AU151" s="203" t="s">
        <v>86</v>
      </c>
      <c r="AY151" s="17" t="s">
        <v>169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84</v>
      </c>
      <c r="BK151" s="204">
        <f>ROUND(I151*H151,2)</f>
        <v>0</v>
      </c>
      <c r="BL151" s="17" t="s">
        <v>176</v>
      </c>
      <c r="BM151" s="203" t="s">
        <v>913</v>
      </c>
    </row>
    <row r="152" spans="1:65" s="2" customFormat="1" ht="24.2" customHeight="1">
      <c r="A152" s="35"/>
      <c r="B152" s="36"/>
      <c r="C152" s="192" t="s">
        <v>231</v>
      </c>
      <c r="D152" s="192" t="s">
        <v>171</v>
      </c>
      <c r="E152" s="193" t="s">
        <v>192</v>
      </c>
      <c r="F152" s="194" t="s">
        <v>193</v>
      </c>
      <c r="G152" s="195" t="s">
        <v>194</v>
      </c>
      <c r="H152" s="196">
        <v>40.81</v>
      </c>
      <c r="I152" s="197"/>
      <c r="J152" s="198">
        <f>ROUND(I152*H152,2)</f>
        <v>0</v>
      </c>
      <c r="K152" s="194" t="s">
        <v>185</v>
      </c>
      <c r="L152" s="40"/>
      <c r="M152" s="199" t="s">
        <v>1</v>
      </c>
      <c r="N152" s="200" t="s">
        <v>42</v>
      </c>
      <c r="O152" s="72"/>
      <c r="P152" s="201">
        <f>O152*H152</f>
        <v>0</v>
      </c>
      <c r="Q152" s="201">
        <v>4.7056000000000002E-4</v>
      </c>
      <c r="R152" s="201">
        <f>Q152*H152</f>
        <v>1.9203553600000003E-2</v>
      </c>
      <c r="S152" s="201">
        <v>5.0000000000000001E-3</v>
      </c>
      <c r="T152" s="202">
        <f>S152*H152</f>
        <v>0.20405000000000001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176</v>
      </c>
      <c r="AT152" s="203" t="s">
        <v>171</v>
      </c>
      <c r="AU152" s="203" t="s">
        <v>86</v>
      </c>
      <c r="AY152" s="17" t="s">
        <v>169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84</v>
      </c>
      <c r="BK152" s="204">
        <f>ROUND(I152*H152,2)</f>
        <v>0</v>
      </c>
      <c r="BL152" s="17" t="s">
        <v>176</v>
      </c>
      <c r="BM152" s="203" t="s">
        <v>914</v>
      </c>
    </row>
    <row r="153" spans="1:65" s="2" customFormat="1" ht="19.5">
      <c r="A153" s="35"/>
      <c r="B153" s="36"/>
      <c r="C153" s="37"/>
      <c r="D153" s="207" t="s">
        <v>196</v>
      </c>
      <c r="E153" s="37"/>
      <c r="F153" s="228" t="s">
        <v>197</v>
      </c>
      <c r="G153" s="37"/>
      <c r="H153" s="37"/>
      <c r="I153" s="229"/>
      <c r="J153" s="37"/>
      <c r="K153" s="37"/>
      <c r="L153" s="40"/>
      <c r="M153" s="230"/>
      <c r="N153" s="231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196</v>
      </c>
      <c r="AU153" s="17" t="s">
        <v>86</v>
      </c>
    </row>
    <row r="154" spans="1:65" s="15" customFormat="1">
      <c r="B154" s="250"/>
      <c r="C154" s="251"/>
      <c r="D154" s="207" t="s">
        <v>187</v>
      </c>
      <c r="E154" s="252" t="s">
        <v>1</v>
      </c>
      <c r="F154" s="253" t="s">
        <v>915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AT154" s="259" t="s">
        <v>187</v>
      </c>
      <c r="AU154" s="259" t="s">
        <v>86</v>
      </c>
      <c r="AV154" s="15" t="s">
        <v>84</v>
      </c>
      <c r="AW154" s="15" t="s">
        <v>34</v>
      </c>
      <c r="AX154" s="15" t="s">
        <v>77</v>
      </c>
      <c r="AY154" s="259" t="s">
        <v>169</v>
      </c>
    </row>
    <row r="155" spans="1:65" s="13" customFormat="1">
      <c r="B155" s="205"/>
      <c r="C155" s="206"/>
      <c r="D155" s="207" t="s">
        <v>187</v>
      </c>
      <c r="E155" s="208" t="s">
        <v>1</v>
      </c>
      <c r="F155" s="209" t="s">
        <v>916</v>
      </c>
      <c r="G155" s="206"/>
      <c r="H155" s="210">
        <v>11.76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187</v>
      </c>
      <c r="AU155" s="216" t="s">
        <v>86</v>
      </c>
      <c r="AV155" s="13" t="s">
        <v>86</v>
      </c>
      <c r="AW155" s="13" t="s">
        <v>34</v>
      </c>
      <c r="AX155" s="13" t="s">
        <v>77</v>
      </c>
      <c r="AY155" s="216" t="s">
        <v>169</v>
      </c>
    </row>
    <row r="156" spans="1:65" s="13" customFormat="1">
      <c r="B156" s="205"/>
      <c r="C156" s="206"/>
      <c r="D156" s="207" t="s">
        <v>187</v>
      </c>
      <c r="E156" s="208" t="s">
        <v>1</v>
      </c>
      <c r="F156" s="209" t="s">
        <v>917</v>
      </c>
      <c r="G156" s="206"/>
      <c r="H156" s="210">
        <v>10.5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187</v>
      </c>
      <c r="AU156" s="216" t="s">
        <v>86</v>
      </c>
      <c r="AV156" s="13" t="s">
        <v>86</v>
      </c>
      <c r="AW156" s="13" t="s">
        <v>34</v>
      </c>
      <c r="AX156" s="13" t="s">
        <v>77</v>
      </c>
      <c r="AY156" s="216" t="s">
        <v>169</v>
      </c>
    </row>
    <row r="157" spans="1:65" s="13" customFormat="1">
      <c r="B157" s="205"/>
      <c r="C157" s="206"/>
      <c r="D157" s="207" t="s">
        <v>187</v>
      </c>
      <c r="E157" s="208" t="s">
        <v>1</v>
      </c>
      <c r="F157" s="209" t="s">
        <v>918</v>
      </c>
      <c r="G157" s="206"/>
      <c r="H157" s="210">
        <v>12.6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187</v>
      </c>
      <c r="AU157" s="216" t="s">
        <v>86</v>
      </c>
      <c r="AV157" s="13" t="s">
        <v>86</v>
      </c>
      <c r="AW157" s="13" t="s">
        <v>34</v>
      </c>
      <c r="AX157" s="13" t="s">
        <v>77</v>
      </c>
      <c r="AY157" s="216" t="s">
        <v>169</v>
      </c>
    </row>
    <row r="158" spans="1:65" s="13" customFormat="1">
      <c r="B158" s="205"/>
      <c r="C158" s="206"/>
      <c r="D158" s="207" t="s">
        <v>187</v>
      </c>
      <c r="E158" s="208" t="s">
        <v>1</v>
      </c>
      <c r="F158" s="209" t="s">
        <v>919</v>
      </c>
      <c r="G158" s="206"/>
      <c r="H158" s="210">
        <v>5.95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187</v>
      </c>
      <c r="AU158" s="216" t="s">
        <v>86</v>
      </c>
      <c r="AV158" s="13" t="s">
        <v>86</v>
      </c>
      <c r="AW158" s="13" t="s">
        <v>34</v>
      </c>
      <c r="AX158" s="13" t="s">
        <v>77</v>
      </c>
      <c r="AY158" s="216" t="s">
        <v>169</v>
      </c>
    </row>
    <row r="159" spans="1:65" s="14" customFormat="1">
      <c r="B159" s="217"/>
      <c r="C159" s="218"/>
      <c r="D159" s="207" t="s">
        <v>187</v>
      </c>
      <c r="E159" s="219" t="s">
        <v>1</v>
      </c>
      <c r="F159" s="220" t="s">
        <v>190</v>
      </c>
      <c r="G159" s="218"/>
      <c r="H159" s="221">
        <v>40.81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187</v>
      </c>
      <c r="AU159" s="227" t="s">
        <v>86</v>
      </c>
      <c r="AV159" s="14" t="s">
        <v>176</v>
      </c>
      <c r="AW159" s="14" t="s">
        <v>34</v>
      </c>
      <c r="AX159" s="14" t="s">
        <v>84</v>
      </c>
      <c r="AY159" s="227" t="s">
        <v>169</v>
      </c>
    </row>
    <row r="160" spans="1:65" s="2" customFormat="1" ht="24.2" customHeight="1">
      <c r="A160" s="35"/>
      <c r="B160" s="36"/>
      <c r="C160" s="192" t="s">
        <v>238</v>
      </c>
      <c r="D160" s="192" t="s">
        <v>171</v>
      </c>
      <c r="E160" s="193" t="s">
        <v>200</v>
      </c>
      <c r="F160" s="194" t="s">
        <v>201</v>
      </c>
      <c r="G160" s="195" t="s">
        <v>194</v>
      </c>
      <c r="H160" s="196">
        <v>12.6</v>
      </c>
      <c r="I160" s="197"/>
      <c r="J160" s="198">
        <f>ROUND(I160*H160,2)</f>
        <v>0</v>
      </c>
      <c r="K160" s="194" t="s">
        <v>185</v>
      </c>
      <c r="L160" s="40"/>
      <c r="M160" s="199" t="s">
        <v>1</v>
      </c>
      <c r="N160" s="200" t="s">
        <v>42</v>
      </c>
      <c r="O160" s="72"/>
      <c r="P160" s="201">
        <f>O160*H160</f>
        <v>0</v>
      </c>
      <c r="Q160" s="201">
        <v>5.1272000000000004E-4</v>
      </c>
      <c r="R160" s="201">
        <f>Q160*H160</f>
        <v>6.4602720000000004E-3</v>
      </c>
      <c r="S160" s="201">
        <v>5.0000000000000001E-3</v>
      </c>
      <c r="T160" s="202">
        <f>S160*H160</f>
        <v>6.3E-2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176</v>
      </c>
      <c r="AT160" s="203" t="s">
        <v>171</v>
      </c>
      <c r="AU160" s="203" t="s">
        <v>86</v>
      </c>
      <c r="AY160" s="17" t="s">
        <v>169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84</v>
      </c>
      <c r="BK160" s="204">
        <f>ROUND(I160*H160,2)</f>
        <v>0</v>
      </c>
      <c r="BL160" s="17" t="s">
        <v>176</v>
      </c>
      <c r="BM160" s="203" t="s">
        <v>920</v>
      </c>
    </row>
    <row r="161" spans="1:65" s="2" customFormat="1" ht="19.5">
      <c r="A161" s="35"/>
      <c r="B161" s="36"/>
      <c r="C161" s="37"/>
      <c r="D161" s="207" t="s">
        <v>196</v>
      </c>
      <c r="E161" s="37"/>
      <c r="F161" s="228" t="s">
        <v>203</v>
      </c>
      <c r="G161" s="37"/>
      <c r="H161" s="37"/>
      <c r="I161" s="229"/>
      <c r="J161" s="37"/>
      <c r="K161" s="37"/>
      <c r="L161" s="40"/>
      <c r="M161" s="230"/>
      <c r="N161" s="231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196</v>
      </c>
      <c r="AU161" s="17" t="s">
        <v>86</v>
      </c>
    </row>
    <row r="162" spans="1:65" s="13" customFormat="1">
      <c r="B162" s="205"/>
      <c r="C162" s="206"/>
      <c r="D162" s="207" t="s">
        <v>187</v>
      </c>
      <c r="E162" s="208" t="s">
        <v>1</v>
      </c>
      <c r="F162" s="209" t="s">
        <v>921</v>
      </c>
      <c r="G162" s="206"/>
      <c r="H162" s="210">
        <v>12.6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187</v>
      </c>
      <c r="AU162" s="216" t="s">
        <v>86</v>
      </c>
      <c r="AV162" s="13" t="s">
        <v>86</v>
      </c>
      <c r="AW162" s="13" t="s">
        <v>34</v>
      </c>
      <c r="AX162" s="13" t="s">
        <v>84</v>
      </c>
      <c r="AY162" s="216" t="s">
        <v>169</v>
      </c>
    </row>
    <row r="163" spans="1:65" s="12" customFormat="1" ht="22.9" customHeight="1">
      <c r="B163" s="176"/>
      <c r="C163" s="177"/>
      <c r="D163" s="178" t="s">
        <v>76</v>
      </c>
      <c r="E163" s="190" t="s">
        <v>229</v>
      </c>
      <c r="F163" s="190" t="s">
        <v>230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f>P164+SUM(P165:P191)</f>
        <v>0</v>
      </c>
      <c r="Q163" s="184"/>
      <c r="R163" s="185">
        <f>R164+SUM(R165:R191)</f>
        <v>30.545209723200003</v>
      </c>
      <c r="S163" s="184"/>
      <c r="T163" s="186">
        <f>T164+SUM(T165:T191)</f>
        <v>1.2556800000000001</v>
      </c>
      <c r="AR163" s="187" t="s">
        <v>84</v>
      </c>
      <c r="AT163" s="188" t="s">
        <v>76</v>
      </c>
      <c r="AU163" s="188" t="s">
        <v>84</v>
      </c>
      <c r="AY163" s="187" t="s">
        <v>169</v>
      </c>
      <c r="BK163" s="189">
        <f>BK164+SUM(BK165:BK191)</f>
        <v>0</v>
      </c>
    </row>
    <row r="164" spans="1:65" s="2" customFormat="1" ht="14.45" customHeight="1">
      <c r="A164" s="35"/>
      <c r="B164" s="36"/>
      <c r="C164" s="192" t="s">
        <v>247</v>
      </c>
      <c r="D164" s="192" t="s">
        <v>171</v>
      </c>
      <c r="E164" s="193" t="s">
        <v>232</v>
      </c>
      <c r="F164" s="194" t="s">
        <v>233</v>
      </c>
      <c r="G164" s="195" t="s">
        <v>184</v>
      </c>
      <c r="H164" s="196">
        <v>5.4</v>
      </c>
      <c r="I164" s="197"/>
      <c r="J164" s="198">
        <f>ROUND(I164*H164,2)</f>
        <v>0</v>
      </c>
      <c r="K164" s="194" t="s">
        <v>185</v>
      </c>
      <c r="L164" s="40"/>
      <c r="M164" s="199" t="s">
        <v>1</v>
      </c>
      <c r="N164" s="200" t="s">
        <v>42</v>
      </c>
      <c r="O164" s="72"/>
      <c r="P164" s="201">
        <f>O164*H164</f>
        <v>0</v>
      </c>
      <c r="Q164" s="201">
        <v>2.2563422040000001</v>
      </c>
      <c r="R164" s="201">
        <f>Q164*H164</f>
        <v>12.184247901600001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176</v>
      </c>
      <c r="AT164" s="203" t="s">
        <v>171</v>
      </c>
      <c r="AU164" s="203" t="s">
        <v>86</v>
      </c>
      <c r="AY164" s="17" t="s">
        <v>169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84</v>
      </c>
      <c r="BK164" s="204">
        <f>ROUND(I164*H164,2)</f>
        <v>0</v>
      </c>
      <c r="BL164" s="17" t="s">
        <v>176</v>
      </c>
      <c r="BM164" s="203" t="s">
        <v>922</v>
      </c>
    </row>
    <row r="165" spans="1:65" s="2" customFormat="1" ht="19.5">
      <c r="A165" s="35"/>
      <c r="B165" s="36"/>
      <c r="C165" s="37"/>
      <c r="D165" s="207" t="s">
        <v>196</v>
      </c>
      <c r="E165" s="37"/>
      <c r="F165" s="228" t="s">
        <v>235</v>
      </c>
      <c r="G165" s="37"/>
      <c r="H165" s="37"/>
      <c r="I165" s="229"/>
      <c r="J165" s="37"/>
      <c r="K165" s="37"/>
      <c r="L165" s="40"/>
      <c r="M165" s="230"/>
      <c r="N165" s="231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196</v>
      </c>
      <c r="AU165" s="17" t="s">
        <v>86</v>
      </c>
    </row>
    <row r="166" spans="1:65" s="13" customFormat="1">
      <c r="B166" s="205"/>
      <c r="C166" s="206"/>
      <c r="D166" s="207" t="s">
        <v>187</v>
      </c>
      <c r="E166" s="208" t="s">
        <v>1</v>
      </c>
      <c r="F166" s="209" t="s">
        <v>903</v>
      </c>
      <c r="G166" s="206"/>
      <c r="H166" s="210">
        <v>2.4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187</v>
      </c>
      <c r="AU166" s="216" t="s">
        <v>86</v>
      </c>
      <c r="AV166" s="13" t="s">
        <v>86</v>
      </c>
      <c r="AW166" s="13" t="s">
        <v>34</v>
      </c>
      <c r="AX166" s="13" t="s">
        <v>77</v>
      </c>
      <c r="AY166" s="216" t="s">
        <v>169</v>
      </c>
    </row>
    <row r="167" spans="1:65" s="13" customFormat="1">
      <c r="B167" s="205"/>
      <c r="C167" s="206"/>
      <c r="D167" s="207" t="s">
        <v>187</v>
      </c>
      <c r="E167" s="208" t="s">
        <v>1</v>
      </c>
      <c r="F167" s="209" t="s">
        <v>904</v>
      </c>
      <c r="G167" s="206"/>
      <c r="H167" s="210">
        <v>3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187</v>
      </c>
      <c r="AU167" s="216" t="s">
        <v>86</v>
      </c>
      <c r="AV167" s="13" t="s">
        <v>86</v>
      </c>
      <c r="AW167" s="13" t="s">
        <v>34</v>
      </c>
      <c r="AX167" s="13" t="s">
        <v>77</v>
      </c>
      <c r="AY167" s="216" t="s">
        <v>169</v>
      </c>
    </row>
    <row r="168" spans="1:65" s="14" customFormat="1">
      <c r="B168" s="217"/>
      <c r="C168" s="218"/>
      <c r="D168" s="207" t="s">
        <v>187</v>
      </c>
      <c r="E168" s="219" t="s">
        <v>1</v>
      </c>
      <c r="F168" s="220" t="s">
        <v>190</v>
      </c>
      <c r="G168" s="218"/>
      <c r="H168" s="221">
        <v>5.4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187</v>
      </c>
      <c r="AU168" s="227" t="s">
        <v>86</v>
      </c>
      <c r="AV168" s="14" t="s">
        <v>176</v>
      </c>
      <c r="AW168" s="14" t="s">
        <v>34</v>
      </c>
      <c r="AX168" s="14" t="s">
        <v>84</v>
      </c>
      <c r="AY168" s="227" t="s">
        <v>169</v>
      </c>
    </row>
    <row r="169" spans="1:65" s="2" customFormat="1" ht="24.2" customHeight="1">
      <c r="A169" s="35"/>
      <c r="B169" s="36"/>
      <c r="C169" s="192" t="s">
        <v>251</v>
      </c>
      <c r="D169" s="192" t="s">
        <v>171</v>
      </c>
      <c r="E169" s="193" t="s">
        <v>521</v>
      </c>
      <c r="F169" s="194" t="s">
        <v>522</v>
      </c>
      <c r="G169" s="195" t="s">
        <v>523</v>
      </c>
      <c r="H169" s="196">
        <v>36</v>
      </c>
      <c r="I169" s="197"/>
      <c r="J169" s="198">
        <f>ROUND(I169*H169,2)</f>
        <v>0</v>
      </c>
      <c r="K169" s="194" t="s">
        <v>185</v>
      </c>
      <c r="L169" s="40"/>
      <c r="M169" s="199" t="s">
        <v>1</v>
      </c>
      <c r="N169" s="200" t="s">
        <v>42</v>
      </c>
      <c r="O169" s="72"/>
      <c r="P169" s="201">
        <f>O169*H169</f>
        <v>0</v>
      </c>
      <c r="Q169" s="201">
        <v>1.1868E-3</v>
      </c>
      <c r="R169" s="201">
        <f>Q169*H169</f>
        <v>4.27248E-2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176</v>
      </c>
      <c r="AT169" s="203" t="s">
        <v>171</v>
      </c>
      <c r="AU169" s="203" t="s">
        <v>86</v>
      </c>
      <c r="AY169" s="17" t="s">
        <v>169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84</v>
      </c>
      <c r="BK169" s="204">
        <f>ROUND(I169*H169,2)</f>
        <v>0</v>
      </c>
      <c r="BL169" s="17" t="s">
        <v>176</v>
      </c>
      <c r="BM169" s="203" t="s">
        <v>923</v>
      </c>
    </row>
    <row r="170" spans="1:65" s="2" customFormat="1" ht="19.5">
      <c r="A170" s="35"/>
      <c r="B170" s="36"/>
      <c r="C170" s="37"/>
      <c r="D170" s="207" t="s">
        <v>196</v>
      </c>
      <c r="E170" s="37"/>
      <c r="F170" s="228" t="s">
        <v>525</v>
      </c>
      <c r="G170" s="37"/>
      <c r="H170" s="37"/>
      <c r="I170" s="229"/>
      <c r="J170" s="37"/>
      <c r="K170" s="37"/>
      <c r="L170" s="40"/>
      <c r="M170" s="230"/>
      <c r="N170" s="231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196</v>
      </c>
      <c r="AU170" s="17" t="s">
        <v>86</v>
      </c>
    </row>
    <row r="171" spans="1:65" s="13" customFormat="1">
      <c r="B171" s="205"/>
      <c r="C171" s="206"/>
      <c r="D171" s="207" t="s">
        <v>187</v>
      </c>
      <c r="E171" s="208" t="s">
        <v>1</v>
      </c>
      <c r="F171" s="209" t="s">
        <v>924</v>
      </c>
      <c r="G171" s="206"/>
      <c r="H171" s="210">
        <v>36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187</v>
      </c>
      <c r="AU171" s="216" t="s">
        <v>86</v>
      </c>
      <c r="AV171" s="13" t="s">
        <v>86</v>
      </c>
      <c r="AW171" s="13" t="s">
        <v>34</v>
      </c>
      <c r="AX171" s="13" t="s">
        <v>84</v>
      </c>
      <c r="AY171" s="216" t="s">
        <v>169</v>
      </c>
    </row>
    <row r="172" spans="1:65" s="2" customFormat="1" ht="24.2" customHeight="1">
      <c r="A172" s="35"/>
      <c r="B172" s="36"/>
      <c r="C172" s="232" t="s">
        <v>257</v>
      </c>
      <c r="D172" s="232" t="s">
        <v>217</v>
      </c>
      <c r="E172" s="233" t="s">
        <v>527</v>
      </c>
      <c r="F172" s="234" t="s">
        <v>528</v>
      </c>
      <c r="G172" s="235" t="s">
        <v>220</v>
      </c>
      <c r="H172" s="236">
        <v>0.108</v>
      </c>
      <c r="I172" s="237"/>
      <c r="J172" s="238">
        <f>ROUND(I172*H172,2)</f>
        <v>0</v>
      </c>
      <c r="K172" s="234" t="s">
        <v>185</v>
      </c>
      <c r="L172" s="239"/>
      <c r="M172" s="240" t="s">
        <v>1</v>
      </c>
      <c r="N172" s="241" t="s">
        <v>42</v>
      </c>
      <c r="O172" s="72"/>
      <c r="P172" s="201">
        <f>O172*H172</f>
        <v>0</v>
      </c>
      <c r="Q172" s="201">
        <v>1</v>
      </c>
      <c r="R172" s="201">
        <f>Q172*H172</f>
        <v>0.108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221</v>
      </c>
      <c r="AT172" s="203" t="s">
        <v>217</v>
      </c>
      <c r="AU172" s="203" t="s">
        <v>86</v>
      </c>
      <c r="AY172" s="17" t="s">
        <v>169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84</v>
      </c>
      <c r="BK172" s="204">
        <f>ROUND(I172*H172,2)</f>
        <v>0</v>
      </c>
      <c r="BL172" s="17" t="s">
        <v>176</v>
      </c>
      <c r="BM172" s="203" t="s">
        <v>925</v>
      </c>
    </row>
    <row r="173" spans="1:65" s="2" customFormat="1" ht="19.5">
      <c r="A173" s="35"/>
      <c r="B173" s="36"/>
      <c r="C173" s="37"/>
      <c r="D173" s="207" t="s">
        <v>196</v>
      </c>
      <c r="E173" s="37"/>
      <c r="F173" s="228" t="s">
        <v>530</v>
      </c>
      <c r="G173" s="37"/>
      <c r="H173" s="37"/>
      <c r="I173" s="229"/>
      <c r="J173" s="37"/>
      <c r="K173" s="37"/>
      <c r="L173" s="40"/>
      <c r="M173" s="230"/>
      <c r="N173" s="231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196</v>
      </c>
      <c r="AU173" s="17" t="s">
        <v>86</v>
      </c>
    </row>
    <row r="174" spans="1:65" s="13" customFormat="1">
      <c r="B174" s="205"/>
      <c r="C174" s="206"/>
      <c r="D174" s="207" t="s">
        <v>187</v>
      </c>
      <c r="E174" s="208" t="s">
        <v>1</v>
      </c>
      <c r="F174" s="209" t="s">
        <v>926</v>
      </c>
      <c r="G174" s="206"/>
      <c r="H174" s="210">
        <v>0.108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187</v>
      </c>
      <c r="AU174" s="216" t="s">
        <v>86</v>
      </c>
      <c r="AV174" s="13" t="s">
        <v>86</v>
      </c>
      <c r="AW174" s="13" t="s">
        <v>34</v>
      </c>
      <c r="AX174" s="13" t="s">
        <v>84</v>
      </c>
      <c r="AY174" s="216" t="s">
        <v>169</v>
      </c>
    </row>
    <row r="175" spans="1:65" s="2" customFormat="1" ht="14.45" customHeight="1">
      <c r="A175" s="35"/>
      <c r="B175" s="36"/>
      <c r="C175" s="192" t="s">
        <v>263</v>
      </c>
      <c r="D175" s="192" t="s">
        <v>171</v>
      </c>
      <c r="E175" s="193" t="s">
        <v>532</v>
      </c>
      <c r="F175" s="194" t="s">
        <v>533</v>
      </c>
      <c r="G175" s="195" t="s">
        <v>184</v>
      </c>
      <c r="H175" s="196">
        <v>4.32</v>
      </c>
      <c r="I175" s="197"/>
      <c r="J175" s="198">
        <f>ROUND(I175*H175,2)</f>
        <v>0</v>
      </c>
      <c r="K175" s="194" t="s">
        <v>185</v>
      </c>
      <c r="L175" s="40"/>
      <c r="M175" s="199" t="s">
        <v>1</v>
      </c>
      <c r="N175" s="200" t="s">
        <v>42</v>
      </c>
      <c r="O175" s="72"/>
      <c r="P175" s="201">
        <f>O175*H175</f>
        <v>0</v>
      </c>
      <c r="Q175" s="201">
        <v>2.4778600000000002</v>
      </c>
      <c r="R175" s="201">
        <f>Q175*H175</f>
        <v>10.704355200000002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176</v>
      </c>
      <c r="AT175" s="203" t="s">
        <v>171</v>
      </c>
      <c r="AU175" s="203" t="s">
        <v>86</v>
      </c>
      <c r="AY175" s="17" t="s">
        <v>169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84</v>
      </c>
      <c r="BK175" s="204">
        <f>ROUND(I175*H175,2)</f>
        <v>0</v>
      </c>
      <c r="BL175" s="17" t="s">
        <v>176</v>
      </c>
      <c r="BM175" s="203" t="s">
        <v>927</v>
      </c>
    </row>
    <row r="176" spans="1:65" s="2" customFormat="1" ht="19.5">
      <c r="A176" s="35"/>
      <c r="B176" s="36"/>
      <c r="C176" s="37"/>
      <c r="D176" s="207" t="s">
        <v>196</v>
      </c>
      <c r="E176" s="37"/>
      <c r="F176" s="228" t="s">
        <v>535</v>
      </c>
      <c r="G176" s="37"/>
      <c r="H176" s="37"/>
      <c r="I176" s="229"/>
      <c r="J176" s="37"/>
      <c r="K176" s="37"/>
      <c r="L176" s="40"/>
      <c r="M176" s="230"/>
      <c r="N176" s="231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196</v>
      </c>
      <c r="AU176" s="17" t="s">
        <v>86</v>
      </c>
    </row>
    <row r="177" spans="1:65" s="13" customFormat="1">
      <c r="B177" s="205"/>
      <c r="C177" s="206"/>
      <c r="D177" s="207" t="s">
        <v>187</v>
      </c>
      <c r="E177" s="208" t="s">
        <v>1</v>
      </c>
      <c r="F177" s="209" t="s">
        <v>928</v>
      </c>
      <c r="G177" s="206"/>
      <c r="H177" s="210">
        <v>3.6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187</v>
      </c>
      <c r="AU177" s="216" t="s">
        <v>86</v>
      </c>
      <c r="AV177" s="13" t="s">
        <v>86</v>
      </c>
      <c r="AW177" s="13" t="s">
        <v>34</v>
      </c>
      <c r="AX177" s="13" t="s">
        <v>84</v>
      </c>
      <c r="AY177" s="216" t="s">
        <v>169</v>
      </c>
    </row>
    <row r="178" spans="1:65" s="13" customFormat="1">
      <c r="B178" s="205"/>
      <c r="C178" s="206"/>
      <c r="D178" s="207" t="s">
        <v>187</v>
      </c>
      <c r="E178" s="206"/>
      <c r="F178" s="209" t="s">
        <v>929</v>
      </c>
      <c r="G178" s="206"/>
      <c r="H178" s="210">
        <v>4.32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187</v>
      </c>
      <c r="AU178" s="216" t="s">
        <v>86</v>
      </c>
      <c r="AV178" s="13" t="s">
        <v>86</v>
      </c>
      <c r="AW178" s="13" t="s">
        <v>4</v>
      </c>
      <c r="AX178" s="13" t="s">
        <v>84</v>
      </c>
      <c r="AY178" s="216" t="s">
        <v>169</v>
      </c>
    </row>
    <row r="179" spans="1:65" s="2" customFormat="1" ht="14.45" customHeight="1">
      <c r="A179" s="35"/>
      <c r="B179" s="36"/>
      <c r="C179" s="192" t="s">
        <v>8</v>
      </c>
      <c r="D179" s="192" t="s">
        <v>171</v>
      </c>
      <c r="E179" s="193" t="s">
        <v>538</v>
      </c>
      <c r="F179" s="194" t="s">
        <v>539</v>
      </c>
      <c r="G179" s="195" t="s">
        <v>174</v>
      </c>
      <c r="H179" s="196">
        <v>14</v>
      </c>
      <c r="I179" s="197"/>
      <c r="J179" s="198">
        <f>ROUND(I179*H179,2)</f>
        <v>0</v>
      </c>
      <c r="K179" s="194" t="s">
        <v>185</v>
      </c>
      <c r="L179" s="40"/>
      <c r="M179" s="199" t="s">
        <v>1</v>
      </c>
      <c r="N179" s="200" t="s">
        <v>42</v>
      </c>
      <c r="O179" s="72"/>
      <c r="P179" s="201">
        <f>O179*H179</f>
        <v>0</v>
      </c>
      <c r="Q179" s="201">
        <v>4.1744200000000002E-2</v>
      </c>
      <c r="R179" s="201">
        <f>Q179*H179</f>
        <v>0.58441880000000002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176</v>
      </c>
      <c r="AT179" s="203" t="s">
        <v>171</v>
      </c>
      <c r="AU179" s="203" t="s">
        <v>86</v>
      </c>
      <c r="AY179" s="17" t="s">
        <v>169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84</v>
      </c>
      <c r="BK179" s="204">
        <f>ROUND(I179*H179,2)</f>
        <v>0</v>
      </c>
      <c r="BL179" s="17" t="s">
        <v>176</v>
      </c>
      <c r="BM179" s="203" t="s">
        <v>930</v>
      </c>
    </row>
    <row r="180" spans="1:65" s="13" customFormat="1">
      <c r="B180" s="205"/>
      <c r="C180" s="206"/>
      <c r="D180" s="207" t="s">
        <v>187</v>
      </c>
      <c r="E180" s="208" t="s">
        <v>1</v>
      </c>
      <c r="F180" s="209" t="s">
        <v>931</v>
      </c>
      <c r="G180" s="206"/>
      <c r="H180" s="210">
        <v>14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187</v>
      </c>
      <c r="AU180" s="216" t="s">
        <v>86</v>
      </c>
      <c r="AV180" s="13" t="s">
        <v>86</v>
      </c>
      <c r="AW180" s="13" t="s">
        <v>34</v>
      </c>
      <c r="AX180" s="13" t="s">
        <v>84</v>
      </c>
      <c r="AY180" s="216" t="s">
        <v>169</v>
      </c>
    </row>
    <row r="181" spans="1:65" s="2" customFormat="1" ht="14.45" customHeight="1">
      <c r="A181" s="35"/>
      <c r="B181" s="36"/>
      <c r="C181" s="192" t="s">
        <v>272</v>
      </c>
      <c r="D181" s="192" t="s">
        <v>171</v>
      </c>
      <c r="E181" s="193" t="s">
        <v>542</v>
      </c>
      <c r="F181" s="194" t="s">
        <v>543</v>
      </c>
      <c r="G181" s="195" t="s">
        <v>174</v>
      </c>
      <c r="H181" s="196">
        <v>14</v>
      </c>
      <c r="I181" s="197"/>
      <c r="J181" s="198">
        <f>ROUND(I181*H181,2)</f>
        <v>0</v>
      </c>
      <c r="K181" s="194" t="s">
        <v>185</v>
      </c>
      <c r="L181" s="40"/>
      <c r="M181" s="199" t="s">
        <v>1</v>
      </c>
      <c r="N181" s="200" t="s">
        <v>42</v>
      </c>
      <c r="O181" s="72"/>
      <c r="P181" s="201">
        <f>O181*H181</f>
        <v>0</v>
      </c>
      <c r="Q181" s="201">
        <v>1.5E-5</v>
      </c>
      <c r="R181" s="201">
        <f>Q181*H181</f>
        <v>2.1000000000000001E-4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176</v>
      </c>
      <c r="AT181" s="203" t="s">
        <v>171</v>
      </c>
      <c r="AU181" s="203" t="s">
        <v>86</v>
      </c>
      <c r="AY181" s="17" t="s">
        <v>169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84</v>
      </c>
      <c r="BK181" s="204">
        <f>ROUND(I181*H181,2)</f>
        <v>0</v>
      </c>
      <c r="BL181" s="17" t="s">
        <v>176</v>
      </c>
      <c r="BM181" s="203" t="s">
        <v>932</v>
      </c>
    </row>
    <row r="182" spans="1:65" s="2" customFormat="1" ht="14.45" customHeight="1">
      <c r="A182" s="35"/>
      <c r="B182" s="36"/>
      <c r="C182" s="192" t="s">
        <v>276</v>
      </c>
      <c r="D182" s="192" t="s">
        <v>171</v>
      </c>
      <c r="E182" s="193" t="s">
        <v>545</v>
      </c>
      <c r="F182" s="194" t="s">
        <v>546</v>
      </c>
      <c r="G182" s="195" t="s">
        <v>220</v>
      </c>
      <c r="H182" s="196">
        <v>0.64800000000000002</v>
      </c>
      <c r="I182" s="197"/>
      <c r="J182" s="198">
        <f>ROUND(I182*H182,2)</f>
        <v>0</v>
      </c>
      <c r="K182" s="194" t="s">
        <v>185</v>
      </c>
      <c r="L182" s="40"/>
      <c r="M182" s="199" t="s">
        <v>1</v>
      </c>
      <c r="N182" s="200" t="s">
        <v>42</v>
      </c>
      <c r="O182" s="72"/>
      <c r="P182" s="201">
        <f>O182*H182</f>
        <v>0</v>
      </c>
      <c r="Q182" s="201">
        <v>1.0487652000000001</v>
      </c>
      <c r="R182" s="201">
        <f>Q182*H182</f>
        <v>0.67959984960000008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176</v>
      </c>
      <c r="AT182" s="203" t="s">
        <v>171</v>
      </c>
      <c r="AU182" s="203" t="s">
        <v>86</v>
      </c>
      <c r="AY182" s="17" t="s">
        <v>169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84</v>
      </c>
      <c r="BK182" s="204">
        <f>ROUND(I182*H182,2)</f>
        <v>0</v>
      </c>
      <c r="BL182" s="17" t="s">
        <v>176</v>
      </c>
      <c r="BM182" s="203" t="s">
        <v>933</v>
      </c>
    </row>
    <row r="183" spans="1:65" s="13" customFormat="1">
      <c r="B183" s="205"/>
      <c r="C183" s="206"/>
      <c r="D183" s="207" t="s">
        <v>187</v>
      </c>
      <c r="E183" s="208" t="s">
        <v>1</v>
      </c>
      <c r="F183" s="209" t="s">
        <v>934</v>
      </c>
      <c r="G183" s="206"/>
      <c r="H183" s="210">
        <v>0.64800000000000002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187</v>
      </c>
      <c r="AU183" s="216" t="s">
        <v>86</v>
      </c>
      <c r="AV183" s="13" t="s">
        <v>86</v>
      </c>
      <c r="AW183" s="13" t="s">
        <v>34</v>
      </c>
      <c r="AX183" s="13" t="s">
        <v>84</v>
      </c>
      <c r="AY183" s="216" t="s">
        <v>169</v>
      </c>
    </row>
    <row r="184" spans="1:65" s="2" customFormat="1" ht="24.2" customHeight="1">
      <c r="A184" s="35"/>
      <c r="B184" s="36"/>
      <c r="C184" s="192" t="s">
        <v>280</v>
      </c>
      <c r="D184" s="192" t="s">
        <v>171</v>
      </c>
      <c r="E184" s="193" t="s">
        <v>513</v>
      </c>
      <c r="F184" s="194" t="s">
        <v>514</v>
      </c>
      <c r="G184" s="195" t="s">
        <v>184</v>
      </c>
      <c r="H184" s="196">
        <v>2</v>
      </c>
      <c r="I184" s="197"/>
      <c r="J184" s="198">
        <f>ROUND(I184*H184,2)</f>
        <v>0</v>
      </c>
      <c r="K184" s="194" t="s">
        <v>185</v>
      </c>
      <c r="L184" s="40"/>
      <c r="M184" s="199" t="s">
        <v>1</v>
      </c>
      <c r="N184" s="200" t="s">
        <v>42</v>
      </c>
      <c r="O184" s="72"/>
      <c r="P184" s="201">
        <f>O184*H184</f>
        <v>0</v>
      </c>
      <c r="Q184" s="201">
        <v>2.1485600000000001E-2</v>
      </c>
      <c r="R184" s="201">
        <f>Q184*H184</f>
        <v>4.2971200000000001E-2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176</v>
      </c>
      <c r="AT184" s="203" t="s">
        <v>171</v>
      </c>
      <c r="AU184" s="203" t="s">
        <v>86</v>
      </c>
      <c r="AY184" s="17" t="s">
        <v>169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84</v>
      </c>
      <c r="BK184" s="204">
        <f>ROUND(I184*H184,2)</f>
        <v>0</v>
      </c>
      <c r="BL184" s="17" t="s">
        <v>176</v>
      </c>
      <c r="BM184" s="203" t="s">
        <v>935</v>
      </c>
    </row>
    <row r="185" spans="1:65" s="13" customFormat="1">
      <c r="B185" s="205"/>
      <c r="C185" s="206"/>
      <c r="D185" s="207" t="s">
        <v>187</v>
      </c>
      <c r="E185" s="208" t="s">
        <v>1</v>
      </c>
      <c r="F185" s="209" t="s">
        <v>516</v>
      </c>
      <c r="G185" s="206"/>
      <c r="H185" s="210">
        <v>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187</v>
      </c>
      <c r="AU185" s="216" t="s">
        <v>86</v>
      </c>
      <c r="AV185" s="13" t="s">
        <v>86</v>
      </c>
      <c r="AW185" s="13" t="s">
        <v>34</v>
      </c>
      <c r="AX185" s="13" t="s">
        <v>84</v>
      </c>
      <c r="AY185" s="216" t="s">
        <v>169</v>
      </c>
    </row>
    <row r="186" spans="1:65" s="2" customFormat="1" ht="14.45" customHeight="1">
      <c r="A186" s="35"/>
      <c r="B186" s="36"/>
      <c r="C186" s="232" t="s">
        <v>285</v>
      </c>
      <c r="D186" s="232" t="s">
        <v>217</v>
      </c>
      <c r="E186" s="233" t="s">
        <v>517</v>
      </c>
      <c r="F186" s="234" t="s">
        <v>518</v>
      </c>
      <c r="G186" s="235" t="s">
        <v>220</v>
      </c>
      <c r="H186" s="236">
        <v>4.8</v>
      </c>
      <c r="I186" s="237"/>
      <c r="J186" s="238">
        <f>ROUND(I186*H186,2)</f>
        <v>0</v>
      </c>
      <c r="K186" s="234" t="s">
        <v>185</v>
      </c>
      <c r="L186" s="239"/>
      <c r="M186" s="240" t="s">
        <v>1</v>
      </c>
      <c r="N186" s="241" t="s">
        <v>42</v>
      </c>
      <c r="O186" s="72"/>
      <c r="P186" s="201">
        <f>O186*H186</f>
        <v>0</v>
      </c>
      <c r="Q186" s="201">
        <v>1</v>
      </c>
      <c r="R186" s="201">
        <f>Q186*H186</f>
        <v>4.8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221</v>
      </c>
      <c r="AT186" s="203" t="s">
        <v>217</v>
      </c>
      <c r="AU186" s="203" t="s">
        <v>86</v>
      </c>
      <c r="AY186" s="17" t="s">
        <v>169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84</v>
      </c>
      <c r="BK186" s="204">
        <f>ROUND(I186*H186,2)</f>
        <v>0</v>
      </c>
      <c r="BL186" s="17" t="s">
        <v>176</v>
      </c>
      <c r="BM186" s="203" t="s">
        <v>936</v>
      </c>
    </row>
    <row r="187" spans="1:65" s="13" customFormat="1">
      <c r="B187" s="205"/>
      <c r="C187" s="206"/>
      <c r="D187" s="207" t="s">
        <v>187</v>
      </c>
      <c r="E187" s="208" t="s">
        <v>1</v>
      </c>
      <c r="F187" s="209" t="s">
        <v>520</v>
      </c>
      <c r="G187" s="206"/>
      <c r="H187" s="210">
        <v>4.8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187</v>
      </c>
      <c r="AU187" s="216" t="s">
        <v>86</v>
      </c>
      <c r="AV187" s="13" t="s">
        <v>86</v>
      </c>
      <c r="AW187" s="13" t="s">
        <v>34</v>
      </c>
      <c r="AX187" s="13" t="s">
        <v>84</v>
      </c>
      <c r="AY187" s="216" t="s">
        <v>169</v>
      </c>
    </row>
    <row r="188" spans="1:65" s="2" customFormat="1" ht="14.45" customHeight="1">
      <c r="A188" s="35"/>
      <c r="B188" s="36"/>
      <c r="C188" s="192" t="s">
        <v>292</v>
      </c>
      <c r="D188" s="192" t="s">
        <v>171</v>
      </c>
      <c r="E188" s="193" t="s">
        <v>549</v>
      </c>
      <c r="F188" s="194" t="s">
        <v>550</v>
      </c>
      <c r="G188" s="195" t="s">
        <v>184</v>
      </c>
      <c r="H188" s="196">
        <v>2</v>
      </c>
      <c r="I188" s="197"/>
      <c r="J188" s="198">
        <f>ROUND(I188*H188,2)</f>
        <v>0</v>
      </c>
      <c r="K188" s="194" t="s">
        <v>185</v>
      </c>
      <c r="L188" s="40"/>
      <c r="M188" s="199" t="s">
        <v>1</v>
      </c>
      <c r="N188" s="200" t="s">
        <v>42</v>
      </c>
      <c r="O188" s="72"/>
      <c r="P188" s="201">
        <f>O188*H188</f>
        <v>0</v>
      </c>
      <c r="Q188" s="201">
        <v>0.13208165999999999</v>
      </c>
      <c r="R188" s="201">
        <f>Q188*H188</f>
        <v>0.26416331999999998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176</v>
      </c>
      <c r="AT188" s="203" t="s">
        <v>171</v>
      </c>
      <c r="AU188" s="203" t="s">
        <v>86</v>
      </c>
      <c r="AY188" s="17" t="s">
        <v>169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84</v>
      </c>
      <c r="BK188" s="204">
        <f>ROUND(I188*H188,2)</f>
        <v>0</v>
      </c>
      <c r="BL188" s="17" t="s">
        <v>176</v>
      </c>
      <c r="BM188" s="203" t="s">
        <v>937</v>
      </c>
    </row>
    <row r="189" spans="1:65" s="2" customFormat="1" ht="19.5">
      <c r="A189" s="35"/>
      <c r="B189" s="36"/>
      <c r="C189" s="37"/>
      <c r="D189" s="207" t="s">
        <v>196</v>
      </c>
      <c r="E189" s="37"/>
      <c r="F189" s="228" t="s">
        <v>552</v>
      </c>
      <c r="G189" s="37"/>
      <c r="H189" s="37"/>
      <c r="I189" s="229"/>
      <c r="J189" s="37"/>
      <c r="K189" s="37"/>
      <c r="L189" s="40"/>
      <c r="M189" s="230"/>
      <c r="N189" s="231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196</v>
      </c>
      <c r="AU189" s="17" t="s">
        <v>86</v>
      </c>
    </row>
    <row r="190" spans="1:65" s="2" customFormat="1" ht="24.2" customHeight="1">
      <c r="A190" s="35"/>
      <c r="B190" s="36"/>
      <c r="C190" s="192" t="s">
        <v>7</v>
      </c>
      <c r="D190" s="192" t="s">
        <v>171</v>
      </c>
      <c r="E190" s="193" t="s">
        <v>553</v>
      </c>
      <c r="F190" s="194" t="s">
        <v>554</v>
      </c>
      <c r="G190" s="195" t="s">
        <v>184</v>
      </c>
      <c r="H190" s="196">
        <v>2</v>
      </c>
      <c r="I190" s="197"/>
      <c r="J190" s="198">
        <f>ROUND(I190*H190,2)</f>
        <v>0</v>
      </c>
      <c r="K190" s="194" t="s">
        <v>185</v>
      </c>
      <c r="L190" s="40"/>
      <c r="M190" s="199" t="s">
        <v>1</v>
      </c>
      <c r="N190" s="200" t="s">
        <v>42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176</v>
      </c>
      <c r="AT190" s="203" t="s">
        <v>171</v>
      </c>
      <c r="AU190" s="203" t="s">
        <v>86</v>
      </c>
      <c r="AY190" s="17" t="s">
        <v>169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84</v>
      </c>
      <c r="BK190" s="204">
        <f>ROUND(I190*H190,2)</f>
        <v>0</v>
      </c>
      <c r="BL190" s="17" t="s">
        <v>176</v>
      </c>
      <c r="BM190" s="203" t="s">
        <v>938</v>
      </c>
    </row>
    <row r="191" spans="1:65" s="12" customFormat="1" ht="20.85" customHeight="1">
      <c r="B191" s="176"/>
      <c r="C191" s="177"/>
      <c r="D191" s="178" t="s">
        <v>76</v>
      </c>
      <c r="E191" s="190" t="s">
        <v>206</v>
      </c>
      <c r="F191" s="190" t="s">
        <v>291</v>
      </c>
      <c r="G191" s="177"/>
      <c r="H191" s="177"/>
      <c r="I191" s="180"/>
      <c r="J191" s="191">
        <f>BK191</f>
        <v>0</v>
      </c>
      <c r="K191" s="177"/>
      <c r="L191" s="182"/>
      <c r="M191" s="183"/>
      <c r="N191" s="184"/>
      <c r="O191" s="184"/>
      <c r="P191" s="185">
        <f>SUM(P192:P197)</f>
        <v>0</v>
      </c>
      <c r="Q191" s="184"/>
      <c r="R191" s="185">
        <f>SUM(R192:R197)</f>
        <v>1.1345186520000001</v>
      </c>
      <c r="S191" s="184"/>
      <c r="T191" s="186">
        <f>SUM(T192:T197)</f>
        <v>1.2556800000000001</v>
      </c>
      <c r="AR191" s="187" t="s">
        <v>84</v>
      </c>
      <c r="AT191" s="188" t="s">
        <v>76</v>
      </c>
      <c r="AU191" s="188" t="s">
        <v>86</v>
      </c>
      <c r="AY191" s="187" t="s">
        <v>169</v>
      </c>
      <c r="BK191" s="189">
        <f>SUM(BK192:BK197)</f>
        <v>0</v>
      </c>
    </row>
    <row r="192" spans="1:65" s="2" customFormat="1" ht="24.2" customHeight="1">
      <c r="A192" s="35"/>
      <c r="B192" s="36"/>
      <c r="C192" s="192" t="s">
        <v>306</v>
      </c>
      <c r="D192" s="192" t="s">
        <v>171</v>
      </c>
      <c r="E192" s="193" t="s">
        <v>293</v>
      </c>
      <c r="F192" s="194" t="s">
        <v>294</v>
      </c>
      <c r="G192" s="195" t="s">
        <v>174</v>
      </c>
      <c r="H192" s="196">
        <v>13.08</v>
      </c>
      <c r="I192" s="197"/>
      <c r="J192" s="198">
        <f>ROUND(I192*H192,2)</f>
        <v>0</v>
      </c>
      <c r="K192" s="194" t="s">
        <v>185</v>
      </c>
      <c r="L192" s="40"/>
      <c r="M192" s="199" t="s">
        <v>1</v>
      </c>
      <c r="N192" s="200" t="s">
        <v>42</v>
      </c>
      <c r="O192" s="72"/>
      <c r="P192" s="201">
        <f>O192*H192</f>
        <v>0</v>
      </c>
      <c r="Q192" s="201">
        <v>8.6736900000000006E-2</v>
      </c>
      <c r="R192" s="201">
        <f>Q192*H192</f>
        <v>1.1345186520000001</v>
      </c>
      <c r="S192" s="201">
        <v>9.6000000000000002E-2</v>
      </c>
      <c r="T192" s="202">
        <f>S192*H192</f>
        <v>1.2556800000000001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176</v>
      </c>
      <c r="AT192" s="203" t="s">
        <v>171</v>
      </c>
      <c r="AU192" s="203" t="s">
        <v>229</v>
      </c>
      <c r="AY192" s="17" t="s">
        <v>169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84</v>
      </c>
      <c r="BK192" s="204">
        <f>ROUND(I192*H192,2)</f>
        <v>0</v>
      </c>
      <c r="BL192" s="17" t="s">
        <v>176</v>
      </c>
      <c r="BM192" s="203" t="s">
        <v>939</v>
      </c>
    </row>
    <row r="193" spans="1:65" s="2" customFormat="1" ht="29.25">
      <c r="A193" s="35"/>
      <c r="B193" s="36"/>
      <c r="C193" s="37"/>
      <c r="D193" s="207" t="s">
        <v>196</v>
      </c>
      <c r="E193" s="37"/>
      <c r="F193" s="228" t="s">
        <v>296</v>
      </c>
      <c r="G193" s="37"/>
      <c r="H193" s="37"/>
      <c r="I193" s="229"/>
      <c r="J193" s="37"/>
      <c r="K193" s="37"/>
      <c r="L193" s="40"/>
      <c r="M193" s="230"/>
      <c r="N193" s="231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196</v>
      </c>
      <c r="AU193" s="17" t="s">
        <v>229</v>
      </c>
    </row>
    <row r="194" spans="1:65" s="13" customFormat="1">
      <c r="B194" s="205"/>
      <c r="C194" s="206"/>
      <c r="D194" s="207" t="s">
        <v>187</v>
      </c>
      <c r="E194" s="208" t="s">
        <v>1</v>
      </c>
      <c r="F194" s="209" t="s">
        <v>940</v>
      </c>
      <c r="G194" s="206"/>
      <c r="H194" s="210">
        <v>9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187</v>
      </c>
      <c r="AU194" s="216" t="s">
        <v>229</v>
      </c>
      <c r="AV194" s="13" t="s">
        <v>86</v>
      </c>
      <c r="AW194" s="13" t="s">
        <v>34</v>
      </c>
      <c r="AX194" s="13" t="s">
        <v>77</v>
      </c>
      <c r="AY194" s="216" t="s">
        <v>169</v>
      </c>
    </row>
    <row r="195" spans="1:65" s="13" customFormat="1">
      <c r="B195" s="205"/>
      <c r="C195" s="206"/>
      <c r="D195" s="207" t="s">
        <v>187</v>
      </c>
      <c r="E195" s="208" t="s">
        <v>1</v>
      </c>
      <c r="F195" s="209" t="s">
        <v>941</v>
      </c>
      <c r="G195" s="206"/>
      <c r="H195" s="210">
        <v>3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187</v>
      </c>
      <c r="AU195" s="216" t="s">
        <v>229</v>
      </c>
      <c r="AV195" s="13" t="s">
        <v>86</v>
      </c>
      <c r="AW195" s="13" t="s">
        <v>34</v>
      </c>
      <c r="AX195" s="13" t="s">
        <v>77</v>
      </c>
      <c r="AY195" s="216" t="s">
        <v>169</v>
      </c>
    </row>
    <row r="196" spans="1:65" s="13" customFormat="1">
      <c r="B196" s="205"/>
      <c r="C196" s="206"/>
      <c r="D196" s="207" t="s">
        <v>187</v>
      </c>
      <c r="E196" s="208" t="s">
        <v>1</v>
      </c>
      <c r="F196" s="209" t="s">
        <v>942</v>
      </c>
      <c r="G196" s="206"/>
      <c r="H196" s="210">
        <v>1.08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187</v>
      </c>
      <c r="AU196" s="216" t="s">
        <v>229</v>
      </c>
      <c r="AV196" s="13" t="s">
        <v>86</v>
      </c>
      <c r="AW196" s="13" t="s">
        <v>34</v>
      </c>
      <c r="AX196" s="13" t="s">
        <v>77</v>
      </c>
      <c r="AY196" s="216" t="s">
        <v>169</v>
      </c>
    </row>
    <row r="197" spans="1:65" s="14" customFormat="1">
      <c r="B197" s="217"/>
      <c r="C197" s="218"/>
      <c r="D197" s="207" t="s">
        <v>187</v>
      </c>
      <c r="E197" s="219" t="s">
        <v>1</v>
      </c>
      <c r="F197" s="220" t="s">
        <v>190</v>
      </c>
      <c r="G197" s="218"/>
      <c r="H197" s="221">
        <v>13.08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187</v>
      </c>
      <c r="AU197" s="227" t="s">
        <v>229</v>
      </c>
      <c r="AV197" s="14" t="s">
        <v>176</v>
      </c>
      <c r="AW197" s="14" t="s">
        <v>34</v>
      </c>
      <c r="AX197" s="14" t="s">
        <v>84</v>
      </c>
      <c r="AY197" s="227" t="s">
        <v>169</v>
      </c>
    </row>
    <row r="198" spans="1:65" s="12" customFormat="1" ht="22.9" customHeight="1">
      <c r="B198" s="176"/>
      <c r="C198" s="177"/>
      <c r="D198" s="178" t="s">
        <v>76</v>
      </c>
      <c r="E198" s="190" t="s">
        <v>176</v>
      </c>
      <c r="F198" s="190" t="s">
        <v>237</v>
      </c>
      <c r="G198" s="177"/>
      <c r="H198" s="177"/>
      <c r="I198" s="180"/>
      <c r="J198" s="191">
        <f>BK198</f>
        <v>0</v>
      </c>
      <c r="K198" s="177"/>
      <c r="L198" s="182"/>
      <c r="M198" s="183"/>
      <c r="N198" s="184"/>
      <c r="O198" s="184"/>
      <c r="P198" s="185">
        <f>SUM(P199:P219)</f>
        <v>0</v>
      </c>
      <c r="Q198" s="184"/>
      <c r="R198" s="185">
        <f>SUM(R199:R219)</f>
        <v>94.826275503999994</v>
      </c>
      <c r="S198" s="184"/>
      <c r="T198" s="186">
        <f>SUM(T199:T219)</f>
        <v>0</v>
      </c>
      <c r="AR198" s="187" t="s">
        <v>84</v>
      </c>
      <c r="AT198" s="188" t="s">
        <v>76</v>
      </c>
      <c r="AU198" s="188" t="s">
        <v>84</v>
      </c>
      <c r="AY198" s="187" t="s">
        <v>169</v>
      </c>
      <c r="BK198" s="189">
        <f>SUM(BK199:BK219)</f>
        <v>0</v>
      </c>
    </row>
    <row r="199" spans="1:65" s="2" customFormat="1" ht="24.2" customHeight="1">
      <c r="A199" s="35"/>
      <c r="B199" s="36"/>
      <c r="C199" s="192" t="s">
        <v>311</v>
      </c>
      <c r="D199" s="192" t="s">
        <v>171</v>
      </c>
      <c r="E199" s="193" t="s">
        <v>258</v>
      </c>
      <c r="F199" s="194" t="s">
        <v>259</v>
      </c>
      <c r="G199" s="195" t="s">
        <v>174</v>
      </c>
      <c r="H199" s="196">
        <v>1.08</v>
      </c>
      <c r="I199" s="197"/>
      <c r="J199" s="198">
        <f>ROUND(I199*H199,2)</f>
        <v>0</v>
      </c>
      <c r="K199" s="194" t="s">
        <v>185</v>
      </c>
      <c r="L199" s="40"/>
      <c r="M199" s="199" t="s">
        <v>1</v>
      </c>
      <c r="N199" s="200" t="s">
        <v>42</v>
      </c>
      <c r="O199" s="72"/>
      <c r="P199" s="201">
        <f>O199*H199</f>
        <v>0</v>
      </c>
      <c r="Q199" s="201">
        <v>1.45328E-2</v>
      </c>
      <c r="R199" s="201">
        <f>Q199*H199</f>
        <v>1.5695424000000003E-2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176</v>
      </c>
      <c r="AT199" s="203" t="s">
        <v>171</v>
      </c>
      <c r="AU199" s="203" t="s">
        <v>86</v>
      </c>
      <c r="AY199" s="17" t="s">
        <v>169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84</v>
      </c>
      <c r="BK199" s="204">
        <f>ROUND(I199*H199,2)</f>
        <v>0</v>
      </c>
      <c r="BL199" s="17" t="s">
        <v>176</v>
      </c>
      <c r="BM199" s="203" t="s">
        <v>943</v>
      </c>
    </row>
    <row r="200" spans="1:65" s="2" customFormat="1" ht="19.5">
      <c r="A200" s="35"/>
      <c r="B200" s="36"/>
      <c r="C200" s="37"/>
      <c r="D200" s="207" t="s">
        <v>196</v>
      </c>
      <c r="E200" s="37"/>
      <c r="F200" s="228" t="s">
        <v>261</v>
      </c>
      <c r="G200" s="37"/>
      <c r="H200" s="37"/>
      <c r="I200" s="229"/>
      <c r="J200" s="37"/>
      <c r="K200" s="37"/>
      <c r="L200" s="40"/>
      <c r="M200" s="230"/>
      <c r="N200" s="231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196</v>
      </c>
      <c r="AU200" s="17" t="s">
        <v>86</v>
      </c>
    </row>
    <row r="201" spans="1:65" s="13" customFormat="1">
      <c r="B201" s="205"/>
      <c r="C201" s="206"/>
      <c r="D201" s="207" t="s">
        <v>187</v>
      </c>
      <c r="E201" s="208" t="s">
        <v>1</v>
      </c>
      <c r="F201" s="209" t="s">
        <v>944</v>
      </c>
      <c r="G201" s="206"/>
      <c r="H201" s="210">
        <v>1.08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187</v>
      </c>
      <c r="AU201" s="216" t="s">
        <v>86</v>
      </c>
      <c r="AV201" s="13" t="s">
        <v>86</v>
      </c>
      <c r="AW201" s="13" t="s">
        <v>34</v>
      </c>
      <c r="AX201" s="13" t="s">
        <v>84</v>
      </c>
      <c r="AY201" s="216" t="s">
        <v>169</v>
      </c>
    </row>
    <row r="202" spans="1:65" s="2" customFormat="1" ht="24.2" customHeight="1">
      <c r="A202" s="35"/>
      <c r="B202" s="36"/>
      <c r="C202" s="192" t="s">
        <v>316</v>
      </c>
      <c r="D202" s="192" t="s">
        <v>171</v>
      </c>
      <c r="E202" s="193" t="s">
        <v>264</v>
      </c>
      <c r="F202" s="194" t="s">
        <v>265</v>
      </c>
      <c r="G202" s="195" t="s">
        <v>174</v>
      </c>
      <c r="H202" s="196">
        <v>2.16</v>
      </c>
      <c r="I202" s="197"/>
      <c r="J202" s="198">
        <f>ROUND(I202*H202,2)</f>
        <v>0</v>
      </c>
      <c r="K202" s="194" t="s">
        <v>185</v>
      </c>
      <c r="L202" s="40"/>
      <c r="M202" s="199" t="s">
        <v>1</v>
      </c>
      <c r="N202" s="200" t="s">
        <v>42</v>
      </c>
      <c r="O202" s="72"/>
      <c r="P202" s="201">
        <f>O202*H202</f>
        <v>0</v>
      </c>
      <c r="Q202" s="201">
        <v>1.5138E-2</v>
      </c>
      <c r="R202" s="201">
        <f>Q202*H202</f>
        <v>3.2698080000000004E-2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176</v>
      </c>
      <c r="AT202" s="203" t="s">
        <v>171</v>
      </c>
      <c r="AU202" s="203" t="s">
        <v>86</v>
      </c>
      <c r="AY202" s="17" t="s">
        <v>169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84</v>
      </c>
      <c r="BK202" s="204">
        <f>ROUND(I202*H202,2)</f>
        <v>0</v>
      </c>
      <c r="BL202" s="17" t="s">
        <v>176</v>
      </c>
      <c r="BM202" s="203" t="s">
        <v>945</v>
      </c>
    </row>
    <row r="203" spans="1:65" s="13" customFormat="1">
      <c r="B203" s="205"/>
      <c r="C203" s="206"/>
      <c r="D203" s="207" t="s">
        <v>187</v>
      </c>
      <c r="E203" s="206"/>
      <c r="F203" s="209" t="s">
        <v>946</v>
      </c>
      <c r="G203" s="206"/>
      <c r="H203" s="210">
        <v>2.16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187</v>
      </c>
      <c r="AU203" s="216" t="s">
        <v>86</v>
      </c>
      <c r="AV203" s="13" t="s">
        <v>86</v>
      </c>
      <c r="AW203" s="13" t="s">
        <v>4</v>
      </c>
      <c r="AX203" s="13" t="s">
        <v>84</v>
      </c>
      <c r="AY203" s="216" t="s">
        <v>169</v>
      </c>
    </row>
    <row r="204" spans="1:65" s="2" customFormat="1" ht="24.2" customHeight="1">
      <c r="A204" s="35"/>
      <c r="B204" s="36"/>
      <c r="C204" s="192" t="s">
        <v>320</v>
      </c>
      <c r="D204" s="192" t="s">
        <v>171</v>
      </c>
      <c r="E204" s="193" t="s">
        <v>239</v>
      </c>
      <c r="F204" s="194" t="s">
        <v>240</v>
      </c>
      <c r="G204" s="195" t="s">
        <v>174</v>
      </c>
      <c r="H204" s="196">
        <v>58</v>
      </c>
      <c r="I204" s="197"/>
      <c r="J204" s="198">
        <f>ROUND(I204*H204,2)</f>
        <v>0</v>
      </c>
      <c r="K204" s="194" t="s">
        <v>185</v>
      </c>
      <c r="L204" s="40"/>
      <c r="M204" s="199" t="s">
        <v>1</v>
      </c>
      <c r="N204" s="200" t="s">
        <v>42</v>
      </c>
      <c r="O204" s="72"/>
      <c r="P204" s="201">
        <f>O204*H204</f>
        <v>0</v>
      </c>
      <c r="Q204" s="201">
        <v>0.34190999999999999</v>
      </c>
      <c r="R204" s="201">
        <f>Q204*H204</f>
        <v>19.830780000000001</v>
      </c>
      <c r="S204" s="201">
        <v>0</v>
      </c>
      <c r="T204" s="20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176</v>
      </c>
      <c r="AT204" s="203" t="s">
        <v>171</v>
      </c>
      <c r="AU204" s="203" t="s">
        <v>86</v>
      </c>
      <c r="AY204" s="17" t="s">
        <v>169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84</v>
      </c>
      <c r="BK204" s="204">
        <f>ROUND(I204*H204,2)</f>
        <v>0</v>
      </c>
      <c r="BL204" s="17" t="s">
        <v>176</v>
      </c>
      <c r="BM204" s="203" t="s">
        <v>947</v>
      </c>
    </row>
    <row r="205" spans="1:65" s="2" customFormat="1" ht="19.5">
      <c r="A205" s="35"/>
      <c r="B205" s="36"/>
      <c r="C205" s="37"/>
      <c r="D205" s="207" t="s">
        <v>196</v>
      </c>
      <c r="E205" s="37"/>
      <c r="F205" s="228" t="s">
        <v>242</v>
      </c>
      <c r="G205" s="37"/>
      <c r="H205" s="37"/>
      <c r="I205" s="229"/>
      <c r="J205" s="37"/>
      <c r="K205" s="37"/>
      <c r="L205" s="40"/>
      <c r="M205" s="230"/>
      <c r="N205" s="231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196</v>
      </c>
      <c r="AU205" s="17" t="s">
        <v>86</v>
      </c>
    </row>
    <row r="206" spans="1:65" s="13" customFormat="1">
      <c r="B206" s="205"/>
      <c r="C206" s="206"/>
      <c r="D206" s="207" t="s">
        <v>187</v>
      </c>
      <c r="E206" s="208" t="s">
        <v>1</v>
      </c>
      <c r="F206" s="209" t="s">
        <v>948</v>
      </c>
      <c r="G206" s="206"/>
      <c r="H206" s="210">
        <v>10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187</v>
      </c>
      <c r="AU206" s="216" t="s">
        <v>86</v>
      </c>
      <c r="AV206" s="13" t="s">
        <v>86</v>
      </c>
      <c r="AW206" s="13" t="s">
        <v>34</v>
      </c>
      <c r="AX206" s="13" t="s">
        <v>77</v>
      </c>
      <c r="AY206" s="216" t="s">
        <v>169</v>
      </c>
    </row>
    <row r="207" spans="1:65" s="13" customFormat="1">
      <c r="B207" s="205"/>
      <c r="C207" s="206"/>
      <c r="D207" s="207" t="s">
        <v>187</v>
      </c>
      <c r="E207" s="208" t="s">
        <v>1</v>
      </c>
      <c r="F207" s="209" t="s">
        <v>949</v>
      </c>
      <c r="G207" s="206"/>
      <c r="H207" s="210">
        <v>24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187</v>
      </c>
      <c r="AU207" s="216" t="s">
        <v>86</v>
      </c>
      <c r="AV207" s="13" t="s">
        <v>86</v>
      </c>
      <c r="AW207" s="13" t="s">
        <v>34</v>
      </c>
      <c r="AX207" s="13" t="s">
        <v>77</v>
      </c>
      <c r="AY207" s="216" t="s">
        <v>169</v>
      </c>
    </row>
    <row r="208" spans="1:65" s="13" customFormat="1">
      <c r="B208" s="205"/>
      <c r="C208" s="206"/>
      <c r="D208" s="207" t="s">
        <v>187</v>
      </c>
      <c r="E208" s="208" t="s">
        <v>1</v>
      </c>
      <c r="F208" s="209" t="s">
        <v>950</v>
      </c>
      <c r="G208" s="206"/>
      <c r="H208" s="210">
        <v>24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187</v>
      </c>
      <c r="AU208" s="216" t="s">
        <v>86</v>
      </c>
      <c r="AV208" s="13" t="s">
        <v>86</v>
      </c>
      <c r="AW208" s="13" t="s">
        <v>34</v>
      </c>
      <c r="AX208" s="13" t="s">
        <v>77</v>
      </c>
      <c r="AY208" s="216" t="s">
        <v>169</v>
      </c>
    </row>
    <row r="209" spans="1:65" s="14" customFormat="1">
      <c r="B209" s="217"/>
      <c r="C209" s="218"/>
      <c r="D209" s="207" t="s">
        <v>187</v>
      </c>
      <c r="E209" s="219" t="s">
        <v>1</v>
      </c>
      <c r="F209" s="220" t="s">
        <v>190</v>
      </c>
      <c r="G209" s="218"/>
      <c r="H209" s="221">
        <v>58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187</v>
      </c>
      <c r="AU209" s="227" t="s">
        <v>86</v>
      </c>
      <c r="AV209" s="14" t="s">
        <v>176</v>
      </c>
      <c r="AW209" s="14" t="s">
        <v>34</v>
      </c>
      <c r="AX209" s="14" t="s">
        <v>84</v>
      </c>
      <c r="AY209" s="227" t="s">
        <v>169</v>
      </c>
    </row>
    <row r="210" spans="1:65" s="2" customFormat="1" ht="24.2" customHeight="1">
      <c r="A210" s="35"/>
      <c r="B210" s="36"/>
      <c r="C210" s="192" t="s">
        <v>332</v>
      </c>
      <c r="D210" s="192" t="s">
        <v>171</v>
      </c>
      <c r="E210" s="193" t="s">
        <v>248</v>
      </c>
      <c r="F210" s="194" t="s">
        <v>249</v>
      </c>
      <c r="G210" s="195" t="s">
        <v>174</v>
      </c>
      <c r="H210" s="196">
        <v>58</v>
      </c>
      <c r="I210" s="197"/>
      <c r="J210" s="198">
        <f>ROUND(I210*H210,2)</f>
        <v>0</v>
      </c>
      <c r="K210" s="194" t="s">
        <v>185</v>
      </c>
      <c r="L210" s="40"/>
      <c r="M210" s="199" t="s">
        <v>1</v>
      </c>
      <c r="N210" s="200" t="s">
        <v>42</v>
      </c>
      <c r="O210" s="72"/>
      <c r="P210" s="201">
        <f>O210*H210</f>
        <v>0</v>
      </c>
      <c r="Q210" s="201">
        <v>1.287812</v>
      </c>
      <c r="R210" s="201">
        <f>Q210*H210</f>
        <v>74.693095999999997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176</v>
      </c>
      <c r="AT210" s="203" t="s">
        <v>171</v>
      </c>
      <c r="AU210" s="203" t="s">
        <v>86</v>
      </c>
      <c r="AY210" s="17" t="s">
        <v>169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84</v>
      </c>
      <c r="BK210" s="204">
        <f>ROUND(I210*H210,2)</f>
        <v>0</v>
      </c>
      <c r="BL210" s="17" t="s">
        <v>176</v>
      </c>
      <c r="BM210" s="203" t="s">
        <v>951</v>
      </c>
    </row>
    <row r="211" spans="1:65" s="2" customFormat="1" ht="14.45" customHeight="1">
      <c r="A211" s="35"/>
      <c r="B211" s="36"/>
      <c r="C211" s="192" t="s">
        <v>338</v>
      </c>
      <c r="D211" s="192" t="s">
        <v>171</v>
      </c>
      <c r="E211" s="193" t="s">
        <v>268</v>
      </c>
      <c r="F211" s="194" t="s">
        <v>269</v>
      </c>
      <c r="G211" s="195" t="s">
        <v>194</v>
      </c>
      <c r="H211" s="196">
        <v>12</v>
      </c>
      <c r="I211" s="197"/>
      <c r="J211" s="198">
        <f>ROUND(I211*H211,2)</f>
        <v>0</v>
      </c>
      <c r="K211" s="194" t="s">
        <v>185</v>
      </c>
      <c r="L211" s="40"/>
      <c r="M211" s="199" t="s">
        <v>1</v>
      </c>
      <c r="N211" s="200" t="s">
        <v>42</v>
      </c>
      <c r="O211" s="72"/>
      <c r="P211" s="201">
        <f>O211*H211</f>
        <v>0</v>
      </c>
      <c r="Q211" s="201">
        <v>1.17E-3</v>
      </c>
      <c r="R211" s="201">
        <f>Q211*H211</f>
        <v>1.404E-2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176</v>
      </c>
      <c r="AT211" s="203" t="s">
        <v>171</v>
      </c>
      <c r="AU211" s="203" t="s">
        <v>86</v>
      </c>
      <c r="AY211" s="17" t="s">
        <v>169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84</v>
      </c>
      <c r="BK211" s="204">
        <f>ROUND(I211*H211,2)</f>
        <v>0</v>
      </c>
      <c r="BL211" s="17" t="s">
        <v>176</v>
      </c>
      <c r="BM211" s="203" t="s">
        <v>952</v>
      </c>
    </row>
    <row r="212" spans="1:65" s="13" customFormat="1">
      <c r="B212" s="205"/>
      <c r="C212" s="206"/>
      <c r="D212" s="207" t="s">
        <v>187</v>
      </c>
      <c r="E212" s="208" t="s">
        <v>1</v>
      </c>
      <c r="F212" s="209" t="s">
        <v>953</v>
      </c>
      <c r="G212" s="206"/>
      <c r="H212" s="210">
        <v>12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187</v>
      </c>
      <c r="AU212" s="216" t="s">
        <v>86</v>
      </c>
      <c r="AV212" s="13" t="s">
        <v>86</v>
      </c>
      <c r="AW212" s="13" t="s">
        <v>34</v>
      </c>
      <c r="AX212" s="13" t="s">
        <v>84</v>
      </c>
      <c r="AY212" s="216" t="s">
        <v>169</v>
      </c>
    </row>
    <row r="213" spans="1:65" s="2" customFormat="1" ht="14.45" customHeight="1">
      <c r="A213" s="35"/>
      <c r="B213" s="36"/>
      <c r="C213" s="192" t="s">
        <v>342</v>
      </c>
      <c r="D213" s="192" t="s">
        <v>171</v>
      </c>
      <c r="E213" s="193" t="s">
        <v>273</v>
      </c>
      <c r="F213" s="194" t="s">
        <v>274</v>
      </c>
      <c r="G213" s="195" t="s">
        <v>194</v>
      </c>
      <c r="H213" s="196">
        <v>12</v>
      </c>
      <c r="I213" s="197"/>
      <c r="J213" s="198">
        <f>ROUND(I213*H213,2)</f>
        <v>0</v>
      </c>
      <c r="K213" s="194" t="s">
        <v>185</v>
      </c>
      <c r="L213" s="40"/>
      <c r="M213" s="199" t="s">
        <v>1</v>
      </c>
      <c r="N213" s="200" t="s">
        <v>42</v>
      </c>
      <c r="O213" s="72"/>
      <c r="P213" s="201">
        <f>O213*H213</f>
        <v>0</v>
      </c>
      <c r="Q213" s="201">
        <v>5.8049999999999996E-4</v>
      </c>
      <c r="R213" s="201">
        <f>Q213*H213</f>
        <v>6.966E-3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176</v>
      </c>
      <c r="AT213" s="203" t="s">
        <v>171</v>
      </c>
      <c r="AU213" s="203" t="s">
        <v>86</v>
      </c>
      <c r="AY213" s="17" t="s">
        <v>169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84</v>
      </c>
      <c r="BK213" s="204">
        <f>ROUND(I213*H213,2)</f>
        <v>0</v>
      </c>
      <c r="BL213" s="17" t="s">
        <v>176</v>
      </c>
      <c r="BM213" s="203" t="s">
        <v>954</v>
      </c>
    </row>
    <row r="214" spans="1:65" s="2" customFormat="1" ht="24.2" customHeight="1">
      <c r="A214" s="35"/>
      <c r="B214" s="36"/>
      <c r="C214" s="232" t="s">
        <v>346</v>
      </c>
      <c r="D214" s="232" t="s">
        <v>217</v>
      </c>
      <c r="E214" s="233" t="s">
        <v>277</v>
      </c>
      <c r="F214" s="234" t="s">
        <v>278</v>
      </c>
      <c r="G214" s="235" t="s">
        <v>220</v>
      </c>
      <c r="H214" s="236">
        <v>0.111</v>
      </c>
      <c r="I214" s="237"/>
      <c r="J214" s="238">
        <f>ROUND(I214*H214,2)</f>
        <v>0</v>
      </c>
      <c r="K214" s="234" t="s">
        <v>185</v>
      </c>
      <c r="L214" s="239"/>
      <c r="M214" s="240" t="s">
        <v>1</v>
      </c>
      <c r="N214" s="241" t="s">
        <v>42</v>
      </c>
      <c r="O214" s="72"/>
      <c r="P214" s="201">
        <f>O214*H214</f>
        <v>0</v>
      </c>
      <c r="Q214" s="201">
        <v>1</v>
      </c>
      <c r="R214" s="201">
        <f>Q214*H214</f>
        <v>0.111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221</v>
      </c>
      <c r="AT214" s="203" t="s">
        <v>217</v>
      </c>
      <c r="AU214" s="203" t="s">
        <v>86</v>
      </c>
      <c r="AY214" s="17" t="s">
        <v>169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84</v>
      </c>
      <c r="BK214" s="204">
        <f>ROUND(I214*H214,2)</f>
        <v>0</v>
      </c>
      <c r="BL214" s="17" t="s">
        <v>176</v>
      </c>
      <c r="BM214" s="203" t="s">
        <v>955</v>
      </c>
    </row>
    <row r="215" spans="1:65" s="2" customFormat="1" ht="24.2" customHeight="1">
      <c r="A215" s="35"/>
      <c r="B215" s="36"/>
      <c r="C215" s="232" t="s">
        <v>350</v>
      </c>
      <c r="D215" s="232" t="s">
        <v>217</v>
      </c>
      <c r="E215" s="233" t="s">
        <v>281</v>
      </c>
      <c r="F215" s="234" t="s">
        <v>282</v>
      </c>
      <c r="G215" s="235" t="s">
        <v>220</v>
      </c>
      <c r="H215" s="236">
        <v>2.5999999999999999E-2</v>
      </c>
      <c r="I215" s="237"/>
      <c r="J215" s="238">
        <f>ROUND(I215*H215,2)</f>
        <v>0</v>
      </c>
      <c r="K215" s="234" t="s">
        <v>185</v>
      </c>
      <c r="L215" s="239"/>
      <c r="M215" s="240" t="s">
        <v>1</v>
      </c>
      <c r="N215" s="241" t="s">
        <v>42</v>
      </c>
      <c r="O215" s="72"/>
      <c r="P215" s="201">
        <f>O215*H215</f>
        <v>0</v>
      </c>
      <c r="Q215" s="201">
        <v>1</v>
      </c>
      <c r="R215" s="201">
        <f>Q215*H215</f>
        <v>2.5999999999999999E-2</v>
      </c>
      <c r="S215" s="201">
        <v>0</v>
      </c>
      <c r="T215" s="20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3" t="s">
        <v>221</v>
      </c>
      <c r="AT215" s="203" t="s">
        <v>217</v>
      </c>
      <c r="AU215" s="203" t="s">
        <v>86</v>
      </c>
      <c r="AY215" s="17" t="s">
        <v>169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7" t="s">
        <v>84</v>
      </c>
      <c r="BK215" s="204">
        <f>ROUND(I215*H215,2)</f>
        <v>0</v>
      </c>
      <c r="BL215" s="17" t="s">
        <v>176</v>
      </c>
      <c r="BM215" s="203" t="s">
        <v>956</v>
      </c>
    </row>
    <row r="216" spans="1:65" s="2" customFormat="1" ht="19.5">
      <c r="A216" s="35"/>
      <c r="B216" s="36"/>
      <c r="C216" s="37"/>
      <c r="D216" s="207" t="s">
        <v>196</v>
      </c>
      <c r="E216" s="37"/>
      <c r="F216" s="228" t="s">
        <v>284</v>
      </c>
      <c r="G216" s="37"/>
      <c r="H216" s="37"/>
      <c r="I216" s="229"/>
      <c r="J216" s="37"/>
      <c r="K216" s="37"/>
      <c r="L216" s="40"/>
      <c r="M216" s="230"/>
      <c r="N216" s="231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196</v>
      </c>
      <c r="AU216" s="17" t="s">
        <v>86</v>
      </c>
    </row>
    <row r="217" spans="1:65" s="2" customFormat="1" ht="14.45" customHeight="1">
      <c r="A217" s="35"/>
      <c r="B217" s="36"/>
      <c r="C217" s="232" t="s">
        <v>354</v>
      </c>
      <c r="D217" s="232" t="s">
        <v>217</v>
      </c>
      <c r="E217" s="233" t="s">
        <v>286</v>
      </c>
      <c r="F217" s="234" t="s">
        <v>287</v>
      </c>
      <c r="G217" s="235" t="s">
        <v>220</v>
      </c>
      <c r="H217" s="236">
        <v>9.6000000000000002E-2</v>
      </c>
      <c r="I217" s="237"/>
      <c r="J217" s="238">
        <f>ROUND(I217*H217,2)</f>
        <v>0</v>
      </c>
      <c r="K217" s="234" t="s">
        <v>185</v>
      </c>
      <c r="L217" s="239"/>
      <c r="M217" s="240" t="s">
        <v>1</v>
      </c>
      <c r="N217" s="241" t="s">
        <v>42</v>
      </c>
      <c r="O217" s="72"/>
      <c r="P217" s="201">
        <f>O217*H217</f>
        <v>0</v>
      </c>
      <c r="Q217" s="201">
        <v>1</v>
      </c>
      <c r="R217" s="201">
        <f>Q217*H217</f>
        <v>9.6000000000000002E-2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221</v>
      </c>
      <c r="AT217" s="203" t="s">
        <v>217</v>
      </c>
      <c r="AU217" s="203" t="s">
        <v>86</v>
      </c>
      <c r="AY217" s="17" t="s">
        <v>169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84</v>
      </c>
      <c r="BK217" s="204">
        <f>ROUND(I217*H217,2)</f>
        <v>0</v>
      </c>
      <c r="BL217" s="17" t="s">
        <v>176</v>
      </c>
      <c r="BM217" s="203" t="s">
        <v>957</v>
      </c>
    </row>
    <row r="218" spans="1:65" s="2" customFormat="1" ht="19.5">
      <c r="A218" s="35"/>
      <c r="B218" s="36"/>
      <c r="C218" s="37"/>
      <c r="D218" s="207" t="s">
        <v>196</v>
      </c>
      <c r="E218" s="37"/>
      <c r="F218" s="228" t="s">
        <v>289</v>
      </c>
      <c r="G218" s="37"/>
      <c r="H218" s="37"/>
      <c r="I218" s="229"/>
      <c r="J218" s="37"/>
      <c r="K218" s="37"/>
      <c r="L218" s="40"/>
      <c r="M218" s="230"/>
      <c r="N218" s="231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196</v>
      </c>
      <c r="AU218" s="17" t="s">
        <v>86</v>
      </c>
    </row>
    <row r="219" spans="1:65" s="13" customFormat="1">
      <c r="B219" s="205"/>
      <c r="C219" s="206"/>
      <c r="D219" s="207" t="s">
        <v>187</v>
      </c>
      <c r="E219" s="208" t="s">
        <v>1</v>
      </c>
      <c r="F219" s="209" t="s">
        <v>290</v>
      </c>
      <c r="G219" s="206"/>
      <c r="H219" s="210">
        <v>9.6000000000000002E-2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187</v>
      </c>
      <c r="AU219" s="216" t="s">
        <v>86</v>
      </c>
      <c r="AV219" s="13" t="s">
        <v>86</v>
      </c>
      <c r="AW219" s="13" t="s">
        <v>34</v>
      </c>
      <c r="AX219" s="13" t="s">
        <v>84</v>
      </c>
      <c r="AY219" s="216" t="s">
        <v>169</v>
      </c>
    </row>
    <row r="220" spans="1:65" s="12" customFormat="1" ht="22.9" customHeight="1">
      <c r="B220" s="176"/>
      <c r="C220" s="177"/>
      <c r="D220" s="178" t="s">
        <v>76</v>
      </c>
      <c r="E220" s="190" t="s">
        <v>199</v>
      </c>
      <c r="F220" s="190" t="s">
        <v>571</v>
      </c>
      <c r="G220" s="177"/>
      <c r="H220" s="177"/>
      <c r="I220" s="180"/>
      <c r="J220" s="191">
        <f>BK220</f>
        <v>0</v>
      </c>
      <c r="K220" s="177"/>
      <c r="L220" s="182"/>
      <c r="M220" s="183"/>
      <c r="N220" s="184"/>
      <c r="O220" s="184"/>
      <c r="P220" s="185">
        <f>SUM(P221:P226)</f>
        <v>0</v>
      </c>
      <c r="Q220" s="184"/>
      <c r="R220" s="185">
        <f>SUM(R221:R226)</f>
        <v>0</v>
      </c>
      <c r="S220" s="184"/>
      <c r="T220" s="186">
        <f>SUM(T221:T226)</f>
        <v>18.080000000000002</v>
      </c>
      <c r="AR220" s="187" t="s">
        <v>84</v>
      </c>
      <c r="AT220" s="188" t="s">
        <v>76</v>
      </c>
      <c r="AU220" s="188" t="s">
        <v>84</v>
      </c>
      <c r="AY220" s="187" t="s">
        <v>169</v>
      </c>
      <c r="BK220" s="189">
        <f>SUM(BK221:BK226)</f>
        <v>0</v>
      </c>
    </row>
    <row r="221" spans="1:65" s="2" customFormat="1" ht="14.45" customHeight="1">
      <c r="A221" s="35"/>
      <c r="B221" s="36"/>
      <c r="C221" s="192" t="s">
        <v>361</v>
      </c>
      <c r="D221" s="192" t="s">
        <v>171</v>
      </c>
      <c r="E221" s="193" t="s">
        <v>572</v>
      </c>
      <c r="F221" s="194" t="s">
        <v>573</v>
      </c>
      <c r="G221" s="195" t="s">
        <v>184</v>
      </c>
      <c r="H221" s="196">
        <v>10</v>
      </c>
      <c r="I221" s="197"/>
      <c r="J221" s="198">
        <f>ROUND(I221*H221,2)</f>
        <v>0</v>
      </c>
      <c r="K221" s="194" t="s">
        <v>185</v>
      </c>
      <c r="L221" s="40"/>
      <c r="M221" s="199" t="s">
        <v>1</v>
      </c>
      <c r="N221" s="200" t="s">
        <v>42</v>
      </c>
      <c r="O221" s="72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176</v>
      </c>
      <c r="AT221" s="203" t="s">
        <v>171</v>
      </c>
      <c r="AU221" s="203" t="s">
        <v>86</v>
      </c>
      <c r="AY221" s="17" t="s">
        <v>169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7" t="s">
        <v>84</v>
      </c>
      <c r="BK221" s="204">
        <f>ROUND(I221*H221,2)</f>
        <v>0</v>
      </c>
      <c r="BL221" s="17" t="s">
        <v>176</v>
      </c>
      <c r="BM221" s="203" t="s">
        <v>958</v>
      </c>
    </row>
    <row r="222" spans="1:65" s="2" customFormat="1" ht="24.2" customHeight="1">
      <c r="A222" s="35"/>
      <c r="B222" s="36"/>
      <c r="C222" s="192" t="s">
        <v>366</v>
      </c>
      <c r="D222" s="192" t="s">
        <v>171</v>
      </c>
      <c r="E222" s="193" t="s">
        <v>575</v>
      </c>
      <c r="F222" s="194" t="s">
        <v>576</v>
      </c>
      <c r="G222" s="195" t="s">
        <v>184</v>
      </c>
      <c r="H222" s="196">
        <v>10</v>
      </c>
      <c r="I222" s="197"/>
      <c r="J222" s="198">
        <f>ROUND(I222*H222,2)</f>
        <v>0</v>
      </c>
      <c r="K222" s="194" t="s">
        <v>185</v>
      </c>
      <c r="L222" s="40"/>
      <c r="M222" s="199" t="s">
        <v>1</v>
      </c>
      <c r="N222" s="200" t="s">
        <v>42</v>
      </c>
      <c r="O222" s="72"/>
      <c r="P222" s="201">
        <f>O222*H222</f>
        <v>0</v>
      </c>
      <c r="Q222" s="201">
        <v>0</v>
      </c>
      <c r="R222" s="201">
        <f>Q222*H222</f>
        <v>0</v>
      </c>
      <c r="S222" s="201">
        <v>1.8080000000000001</v>
      </c>
      <c r="T222" s="202">
        <f>S222*H222</f>
        <v>18.080000000000002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3" t="s">
        <v>176</v>
      </c>
      <c r="AT222" s="203" t="s">
        <v>171</v>
      </c>
      <c r="AU222" s="203" t="s">
        <v>86</v>
      </c>
      <c r="AY222" s="17" t="s">
        <v>169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84</v>
      </c>
      <c r="BK222" s="204">
        <f>ROUND(I222*H222,2)</f>
        <v>0</v>
      </c>
      <c r="BL222" s="17" t="s">
        <v>176</v>
      </c>
      <c r="BM222" s="203" t="s">
        <v>959</v>
      </c>
    </row>
    <row r="223" spans="1:65" s="13" customFormat="1">
      <c r="B223" s="205"/>
      <c r="C223" s="206"/>
      <c r="D223" s="207" t="s">
        <v>187</v>
      </c>
      <c r="E223" s="208" t="s">
        <v>1</v>
      </c>
      <c r="F223" s="209" t="s">
        <v>960</v>
      </c>
      <c r="G223" s="206"/>
      <c r="H223" s="210">
        <v>6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187</v>
      </c>
      <c r="AU223" s="216" t="s">
        <v>86</v>
      </c>
      <c r="AV223" s="13" t="s">
        <v>86</v>
      </c>
      <c r="AW223" s="13" t="s">
        <v>34</v>
      </c>
      <c r="AX223" s="13" t="s">
        <v>77</v>
      </c>
      <c r="AY223" s="216" t="s">
        <v>169</v>
      </c>
    </row>
    <row r="224" spans="1:65" s="13" customFormat="1">
      <c r="B224" s="205"/>
      <c r="C224" s="206"/>
      <c r="D224" s="207" t="s">
        <v>187</v>
      </c>
      <c r="E224" s="208" t="s">
        <v>1</v>
      </c>
      <c r="F224" s="209" t="s">
        <v>579</v>
      </c>
      <c r="G224" s="206"/>
      <c r="H224" s="210">
        <v>4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187</v>
      </c>
      <c r="AU224" s="216" t="s">
        <v>86</v>
      </c>
      <c r="AV224" s="13" t="s">
        <v>86</v>
      </c>
      <c r="AW224" s="13" t="s">
        <v>34</v>
      </c>
      <c r="AX224" s="13" t="s">
        <v>77</v>
      </c>
      <c r="AY224" s="216" t="s">
        <v>169</v>
      </c>
    </row>
    <row r="225" spans="1:65" s="14" customFormat="1">
      <c r="B225" s="217"/>
      <c r="C225" s="218"/>
      <c r="D225" s="207" t="s">
        <v>187</v>
      </c>
      <c r="E225" s="219" t="s">
        <v>1</v>
      </c>
      <c r="F225" s="220" t="s">
        <v>190</v>
      </c>
      <c r="G225" s="218"/>
      <c r="H225" s="221">
        <v>10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187</v>
      </c>
      <c r="AU225" s="227" t="s">
        <v>86</v>
      </c>
      <c r="AV225" s="14" t="s">
        <v>176</v>
      </c>
      <c r="AW225" s="14" t="s">
        <v>34</v>
      </c>
      <c r="AX225" s="14" t="s">
        <v>84</v>
      </c>
      <c r="AY225" s="227" t="s">
        <v>169</v>
      </c>
    </row>
    <row r="226" spans="1:65" s="2" customFormat="1" ht="14.45" customHeight="1">
      <c r="A226" s="35"/>
      <c r="B226" s="36"/>
      <c r="C226" s="192" t="s">
        <v>370</v>
      </c>
      <c r="D226" s="192" t="s">
        <v>171</v>
      </c>
      <c r="E226" s="193" t="s">
        <v>580</v>
      </c>
      <c r="F226" s="194" t="s">
        <v>581</v>
      </c>
      <c r="G226" s="195" t="s">
        <v>523</v>
      </c>
      <c r="H226" s="196">
        <v>10</v>
      </c>
      <c r="I226" s="197"/>
      <c r="J226" s="198">
        <f>ROUND(I226*H226,2)</f>
        <v>0</v>
      </c>
      <c r="K226" s="194" t="s">
        <v>185</v>
      </c>
      <c r="L226" s="40"/>
      <c r="M226" s="199" t="s">
        <v>1</v>
      </c>
      <c r="N226" s="200" t="s">
        <v>42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176</v>
      </c>
      <c r="AT226" s="203" t="s">
        <v>171</v>
      </c>
      <c r="AU226" s="203" t="s">
        <v>86</v>
      </c>
      <c r="AY226" s="17" t="s">
        <v>169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7" t="s">
        <v>84</v>
      </c>
      <c r="BK226" s="204">
        <f>ROUND(I226*H226,2)</f>
        <v>0</v>
      </c>
      <c r="BL226" s="17" t="s">
        <v>176</v>
      </c>
      <c r="BM226" s="203" t="s">
        <v>961</v>
      </c>
    </row>
    <row r="227" spans="1:65" s="12" customFormat="1" ht="22.9" customHeight="1">
      <c r="B227" s="176"/>
      <c r="C227" s="177"/>
      <c r="D227" s="178" t="s">
        <v>76</v>
      </c>
      <c r="E227" s="190" t="s">
        <v>231</v>
      </c>
      <c r="F227" s="190" t="s">
        <v>300</v>
      </c>
      <c r="G227" s="177"/>
      <c r="H227" s="177"/>
      <c r="I227" s="180"/>
      <c r="J227" s="191">
        <f>BK227</f>
        <v>0</v>
      </c>
      <c r="K227" s="177"/>
      <c r="L227" s="182"/>
      <c r="M227" s="183"/>
      <c r="N227" s="184"/>
      <c r="O227" s="184"/>
      <c r="P227" s="185">
        <f>SUM(P228:P276)</f>
        <v>0</v>
      </c>
      <c r="Q227" s="184"/>
      <c r="R227" s="185">
        <f>SUM(R228:R276)</f>
        <v>21.677817600000001</v>
      </c>
      <c r="S227" s="184"/>
      <c r="T227" s="186">
        <f>SUM(T228:T276)</f>
        <v>32.685200000000002</v>
      </c>
      <c r="AR227" s="187" t="s">
        <v>84</v>
      </c>
      <c r="AT227" s="188" t="s">
        <v>76</v>
      </c>
      <c r="AU227" s="188" t="s">
        <v>84</v>
      </c>
      <c r="AY227" s="187" t="s">
        <v>169</v>
      </c>
      <c r="BK227" s="189">
        <f>SUM(BK228:BK276)</f>
        <v>0</v>
      </c>
    </row>
    <row r="228" spans="1:65" s="2" customFormat="1" ht="14.45" customHeight="1">
      <c r="A228" s="35"/>
      <c r="B228" s="36"/>
      <c r="C228" s="192" t="s">
        <v>377</v>
      </c>
      <c r="D228" s="192" t="s">
        <v>171</v>
      </c>
      <c r="E228" s="193" t="s">
        <v>301</v>
      </c>
      <c r="F228" s="194" t="s">
        <v>302</v>
      </c>
      <c r="G228" s="195" t="s">
        <v>174</v>
      </c>
      <c r="H228" s="196">
        <v>6</v>
      </c>
      <c r="I228" s="197"/>
      <c r="J228" s="198">
        <f>ROUND(I228*H228,2)</f>
        <v>0</v>
      </c>
      <c r="K228" s="194" t="s">
        <v>185</v>
      </c>
      <c r="L228" s="40"/>
      <c r="M228" s="199" t="s">
        <v>1</v>
      </c>
      <c r="N228" s="200" t="s">
        <v>42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6.9999999999999999E-4</v>
      </c>
      <c r="T228" s="202">
        <f>S228*H228</f>
        <v>4.1999999999999997E-3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176</v>
      </c>
      <c r="AT228" s="203" t="s">
        <v>171</v>
      </c>
      <c r="AU228" s="203" t="s">
        <v>86</v>
      </c>
      <c r="AY228" s="17" t="s">
        <v>169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84</v>
      </c>
      <c r="BK228" s="204">
        <f>ROUND(I228*H228,2)</f>
        <v>0</v>
      </c>
      <c r="BL228" s="17" t="s">
        <v>176</v>
      </c>
      <c r="BM228" s="203" t="s">
        <v>962</v>
      </c>
    </row>
    <row r="229" spans="1:65" s="13" customFormat="1">
      <c r="B229" s="205"/>
      <c r="C229" s="206"/>
      <c r="D229" s="207" t="s">
        <v>187</v>
      </c>
      <c r="E229" s="208" t="s">
        <v>1</v>
      </c>
      <c r="F229" s="209" t="s">
        <v>963</v>
      </c>
      <c r="G229" s="206"/>
      <c r="H229" s="210">
        <v>6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187</v>
      </c>
      <c r="AU229" s="216" t="s">
        <v>86</v>
      </c>
      <c r="AV229" s="13" t="s">
        <v>86</v>
      </c>
      <c r="AW229" s="13" t="s">
        <v>34</v>
      </c>
      <c r="AX229" s="13" t="s">
        <v>84</v>
      </c>
      <c r="AY229" s="216" t="s">
        <v>169</v>
      </c>
    </row>
    <row r="230" spans="1:65" s="2" customFormat="1" ht="24.2" customHeight="1">
      <c r="A230" s="35"/>
      <c r="B230" s="36"/>
      <c r="C230" s="192" t="s">
        <v>385</v>
      </c>
      <c r="D230" s="192" t="s">
        <v>171</v>
      </c>
      <c r="E230" s="193" t="s">
        <v>307</v>
      </c>
      <c r="F230" s="194" t="s">
        <v>308</v>
      </c>
      <c r="G230" s="195" t="s">
        <v>174</v>
      </c>
      <c r="H230" s="196">
        <v>50</v>
      </c>
      <c r="I230" s="197"/>
      <c r="J230" s="198">
        <f>ROUND(I230*H230,2)</f>
        <v>0</v>
      </c>
      <c r="K230" s="194" t="s">
        <v>185</v>
      </c>
      <c r="L230" s="40"/>
      <c r="M230" s="199" t="s">
        <v>1</v>
      </c>
      <c r="N230" s="200" t="s">
        <v>42</v>
      </c>
      <c r="O230" s="72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176</v>
      </c>
      <c r="AT230" s="203" t="s">
        <v>171</v>
      </c>
      <c r="AU230" s="203" t="s">
        <v>86</v>
      </c>
      <c r="AY230" s="17" t="s">
        <v>169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84</v>
      </c>
      <c r="BK230" s="204">
        <f>ROUND(I230*H230,2)</f>
        <v>0</v>
      </c>
      <c r="BL230" s="17" t="s">
        <v>176</v>
      </c>
      <c r="BM230" s="203" t="s">
        <v>964</v>
      </c>
    </row>
    <row r="231" spans="1:65" s="13" customFormat="1">
      <c r="B231" s="205"/>
      <c r="C231" s="206"/>
      <c r="D231" s="207" t="s">
        <v>187</v>
      </c>
      <c r="E231" s="208" t="s">
        <v>1</v>
      </c>
      <c r="F231" s="209" t="s">
        <v>622</v>
      </c>
      <c r="G231" s="206"/>
      <c r="H231" s="210">
        <v>50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187</v>
      </c>
      <c r="AU231" s="216" t="s">
        <v>86</v>
      </c>
      <c r="AV231" s="13" t="s">
        <v>86</v>
      </c>
      <c r="AW231" s="13" t="s">
        <v>34</v>
      </c>
      <c r="AX231" s="13" t="s">
        <v>84</v>
      </c>
      <c r="AY231" s="216" t="s">
        <v>169</v>
      </c>
    </row>
    <row r="232" spans="1:65" s="2" customFormat="1" ht="24.2" customHeight="1">
      <c r="A232" s="35"/>
      <c r="B232" s="36"/>
      <c r="C232" s="192" t="s">
        <v>389</v>
      </c>
      <c r="D232" s="192" t="s">
        <v>171</v>
      </c>
      <c r="E232" s="193" t="s">
        <v>312</v>
      </c>
      <c r="F232" s="194" t="s">
        <v>313</v>
      </c>
      <c r="G232" s="195" t="s">
        <v>174</v>
      </c>
      <c r="H232" s="196">
        <v>1500</v>
      </c>
      <c r="I232" s="197"/>
      <c r="J232" s="198">
        <f>ROUND(I232*H232,2)</f>
        <v>0</v>
      </c>
      <c r="K232" s="194" t="s">
        <v>185</v>
      </c>
      <c r="L232" s="40"/>
      <c r="M232" s="199" t="s">
        <v>1</v>
      </c>
      <c r="N232" s="200" t="s">
        <v>42</v>
      </c>
      <c r="O232" s="7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176</v>
      </c>
      <c r="AT232" s="203" t="s">
        <v>171</v>
      </c>
      <c r="AU232" s="203" t="s">
        <v>86</v>
      </c>
      <c r="AY232" s="17" t="s">
        <v>169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7" t="s">
        <v>84</v>
      </c>
      <c r="BK232" s="204">
        <f>ROUND(I232*H232,2)</f>
        <v>0</v>
      </c>
      <c r="BL232" s="17" t="s">
        <v>176</v>
      </c>
      <c r="BM232" s="203" t="s">
        <v>965</v>
      </c>
    </row>
    <row r="233" spans="1:65" s="13" customFormat="1">
      <c r="B233" s="205"/>
      <c r="C233" s="206"/>
      <c r="D233" s="207" t="s">
        <v>187</v>
      </c>
      <c r="E233" s="208" t="s">
        <v>1</v>
      </c>
      <c r="F233" s="209" t="s">
        <v>966</v>
      </c>
      <c r="G233" s="206"/>
      <c r="H233" s="210">
        <v>1500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187</v>
      </c>
      <c r="AU233" s="216" t="s">
        <v>86</v>
      </c>
      <c r="AV233" s="13" t="s">
        <v>86</v>
      </c>
      <c r="AW233" s="13" t="s">
        <v>34</v>
      </c>
      <c r="AX233" s="13" t="s">
        <v>84</v>
      </c>
      <c r="AY233" s="216" t="s">
        <v>169</v>
      </c>
    </row>
    <row r="234" spans="1:65" s="2" customFormat="1" ht="24.2" customHeight="1">
      <c r="A234" s="35"/>
      <c r="B234" s="36"/>
      <c r="C234" s="192" t="s">
        <v>397</v>
      </c>
      <c r="D234" s="192" t="s">
        <v>171</v>
      </c>
      <c r="E234" s="193" t="s">
        <v>317</v>
      </c>
      <c r="F234" s="194" t="s">
        <v>318</v>
      </c>
      <c r="G234" s="195" t="s">
        <v>174</v>
      </c>
      <c r="H234" s="196">
        <v>50</v>
      </c>
      <c r="I234" s="197"/>
      <c r="J234" s="198">
        <f>ROUND(I234*H234,2)</f>
        <v>0</v>
      </c>
      <c r="K234" s="194" t="s">
        <v>185</v>
      </c>
      <c r="L234" s="40"/>
      <c r="M234" s="199" t="s">
        <v>1</v>
      </c>
      <c r="N234" s="200" t="s">
        <v>42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176</v>
      </c>
      <c r="AT234" s="203" t="s">
        <v>171</v>
      </c>
      <c r="AU234" s="203" t="s">
        <v>86</v>
      </c>
      <c r="AY234" s="17" t="s">
        <v>169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7" t="s">
        <v>84</v>
      </c>
      <c r="BK234" s="204">
        <f>ROUND(I234*H234,2)</f>
        <v>0</v>
      </c>
      <c r="BL234" s="17" t="s">
        <v>176</v>
      </c>
      <c r="BM234" s="203" t="s">
        <v>967</v>
      </c>
    </row>
    <row r="235" spans="1:65" s="2" customFormat="1" ht="24.2" customHeight="1">
      <c r="A235" s="35"/>
      <c r="B235" s="36"/>
      <c r="C235" s="192" t="s">
        <v>401</v>
      </c>
      <c r="D235" s="192" t="s">
        <v>171</v>
      </c>
      <c r="E235" s="193" t="s">
        <v>321</v>
      </c>
      <c r="F235" s="194" t="s">
        <v>322</v>
      </c>
      <c r="G235" s="195" t="s">
        <v>174</v>
      </c>
      <c r="H235" s="196">
        <v>98.8</v>
      </c>
      <c r="I235" s="197"/>
      <c r="J235" s="198">
        <f>ROUND(I235*H235,2)</f>
        <v>0</v>
      </c>
      <c r="K235" s="194" t="s">
        <v>185</v>
      </c>
      <c r="L235" s="40"/>
      <c r="M235" s="199" t="s">
        <v>1</v>
      </c>
      <c r="N235" s="200" t="s">
        <v>42</v>
      </c>
      <c r="O235" s="72"/>
      <c r="P235" s="201">
        <f>O235*H235</f>
        <v>0</v>
      </c>
      <c r="Q235" s="201">
        <v>6.5000000000000002E-2</v>
      </c>
      <c r="R235" s="201">
        <f>Q235*H235</f>
        <v>6.4219999999999997</v>
      </c>
      <c r="S235" s="201">
        <v>0.13</v>
      </c>
      <c r="T235" s="202">
        <f>S235*H235</f>
        <v>12.843999999999999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176</v>
      </c>
      <c r="AT235" s="203" t="s">
        <v>171</v>
      </c>
      <c r="AU235" s="203" t="s">
        <v>86</v>
      </c>
      <c r="AY235" s="17" t="s">
        <v>169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7" t="s">
        <v>84</v>
      </c>
      <c r="BK235" s="204">
        <f>ROUND(I235*H235,2)</f>
        <v>0</v>
      </c>
      <c r="BL235" s="17" t="s">
        <v>176</v>
      </c>
      <c r="BM235" s="203" t="s">
        <v>968</v>
      </c>
    </row>
    <row r="236" spans="1:65" s="13" customFormat="1">
      <c r="B236" s="205"/>
      <c r="C236" s="206"/>
      <c r="D236" s="207" t="s">
        <v>187</v>
      </c>
      <c r="E236" s="208" t="s">
        <v>1</v>
      </c>
      <c r="F236" s="209" t="s">
        <v>969</v>
      </c>
      <c r="G236" s="206"/>
      <c r="H236" s="210">
        <v>8.5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187</v>
      </c>
      <c r="AU236" s="216" t="s">
        <v>86</v>
      </c>
      <c r="AV236" s="13" t="s">
        <v>86</v>
      </c>
      <c r="AW236" s="13" t="s">
        <v>34</v>
      </c>
      <c r="AX236" s="13" t="s">
        <v>77</v>
      </c>
      <c r="AY236" s="216" t="s">
        <v>169</v>
      </c>
    </row>
    <row r="237" spans="1:65" s="13" customFormat="1">
      <c r="B237" s="205"/>
      <c r="C237" s="206"/>
      <c r="D237" s="207" t="s">
        <v>187</v>
      </c>
      <c r="E237" s="208" t="s">
        <v>1</v>
      </c>
      <c r="F237" s="209" t="s">
        <v>970</v>
      </c>
      <c r="G237" s="206"/>
      <c r="H237" s="210">
        <v>16.8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187</v>
      </c>
      <c r="AU237" s="216" t="s">
        <v>86</v>
      </c>
      <c r="AV237" s="13" t="s">
        <v>86</v>
      </c>
      <c r="AW237" s="13" t="s">
        <v>34</v>
      </c>
      <c r="AX237" s="13" t="s">
        <v>77</v>
      </c>
      <c r="AY237" s="216" t="s">
        <v>169</v>
      </c>
    </row>
    <row r="238" spans="1:65" s="13" customFormat="1">
      <c r="B238" s="205"/>
      <c r="C238" s="206"/>
      <c r="D238" s="207" t="s">
        <v>187</v>
      </c>
      <c r="E238" s="208" t="s">
        <v>1</v>
      </c>
      <c r="F238" s="209" t="s">
        <v>971</v>
      </c>
      <c r="G238" s="206"/>
      <c r="H238" s="210">
        <v>15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187</v>
      </c>
      <c r="AU238" s="216" t="s">
        <v>86</v>
      </c>
      <c r="AV238" s="13" t="s">
        <v>86</v>
      </c>
      <c r="AW238" s="13" t="s">
        <v>34</v>
      </c>
      <c r="AX238" s="13" t="s">
        <v>77</v>
      </c>
      <c r="AY238" s="216" t="s">
        <v>169</v>
      </c>
    </row>
    <row r="239" spans="1:65" s="13" customFormat="1">
      <c r="B239" s="205"/>
      <c r="C239" s="206"/>
      <c r="D239" s="207" t="s">
        <v>187</v>
      </c>
      <c r="E239" s="208" t="s">
        <v>1</v>
      </c>
      <c r="F239" s="209" t="s">
        <v>972</v>
      </c>
      <c r="G239" s="206"/>
      <c r="H239" s="210">
        <v>14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187</v>
      </c>
      <c r="AU239" s="216" t="s">
        <v>86</v>
      </c>
      <c r="AV239" s="13" t="s">
        <v>86</v>
      </c>
      <c r="AW239" s="13" t="s">
        <v>34</v>
      </c>
      <c r="AX239" s="13" t="s">
        <v>77</v>
      </c>
      <c r="AY239" s="216" t="s">
        <v>169</v>
      </c>
    </row>
    <row r="240" spans="1:65" s="13" customFormat="1">
      <c r="B240" s="205"/>
      <c r="C240" s="206"/>
      <c r="D240" s="207" t="s">
        <v>187</v>
      </c>
      <c r="E240" s="208" t="s">
        <v>1</v>
      </c>
      <c r="F240" s="209" t="s">
        <v>973</v>
      </c>
      <c r="G240" s="206"/>
      <c r="H240" s="210">
        <v>18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187</v>
      </c>
      <c r="AU240" s="216" t="s">
        <v>86</v>
      </c>
      <c r="AV240" s="13" t="s">
        <v>86</v>
      </c>
      <c r="AW240" s="13" t="s">
        <v>34</v>
      </c>
      <c r="AX240" s="13" t="s">
        <v>77</v>
      </c>
      <c r="AY240" s="216" t="s">
        <v>169</v>
      </c>
    </row>
    <row r="241" spans="1:65" s="13" customFormat="1">
      <c r="B241" s="205"/>
      <c r="C241" s="206"/>
      <c r="D241" s="207" t="s">
        <v>187</v>
      </c>
      <c r="E241" s="208" t="s">
        <v>1</v>
      </c>
      <c r="F241" s="209" t="s">
        <v>974</v>
      </c>
      <c r="G241" s="206"/>
      <c r="H241" s="210">
        <v>18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187</v>
      </c>
      <c r="AU241" s="216" t="s">
        <v>86</v>
      </c>
      <c r="AV241" s="13" t="s">
        <v>86</v>
      </c>
      <c r="AW241" s="13" t="s">
        <v>34</v>
      </c>
      <c r="AX241" s="13" t="s">
        <v>77</v>
      </c>
      <c r="AY241" s="216" t="s">
        <v>169</v>
      </c>
    </row>
    <row r="242" spans="1:65" s="13" customFormat="1">
      <c r="B242" s="205"/>
      <c r="C242" s="206"/>
      <c r="D242" s="207" t="s">
        <v>187</v>
      </c>
      <c r="E242" s="208" t="s">
        <v>1</v>
      </c>
      <c r="F242" s="209" t="s">
        <v>975</v>
      </c>
      <c r="G242" s="206"/>
      <c r="H242" s="210">
        <v>8.5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187</v>
      </c>
      <c r="AU242" s="216" t="s">
        <v>86</v>
      </c>
      <c r="AV242" s="13" t="s">
        <v>86</v>
      </c>
      <c r="AW242" s="13" t="s">
        <v>34</v>
      </c>
      <c r="AX242" s="13" t="s">
        <v>77</v>
      </c>
      <c r="AY242" s="216" t="s">
        <v>169</v>
      </c>
    </row>
    <row r="243" spans="1:65" s="14" customFormat="1">
      <c r="B243" s="217"/>
      <c r="C243" s="218"/>
      <c r="D243" s="207" t="s">
        <v>187</v>
      </c>
      <c r="E243" s="219" t="s">
        <v>1</v>
      </c>
      <c r="F243" s="220" t="s">
        <v>190</v>
      </c>
      <c r="G243" s="218"/>
      <c r="H243" s="221">
        <v>98.8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187</v>
      </c>
      <c r="AU243" s="227" t="s">
        <v>86</v>
      </c>
      <c r="AV243" s="14" t="s">
        <v>176</v>
      </c>
      <c r="AW243" s="14" t="s">
        <v>34</v>
      </c>
      <c r="AX243" s="14" t="s">
        <v>84</v>
      </c>
      <c r="AY243" s="227" t="s">
        <v>169</v>
      </c>
    </row>
    <row r="244" spans="1:65" s="2" customFormat="1" ht="24.2" customHeight="1">
      <c r="A244" s="35"/>
      <c r="B244" s="36"/>
      <c r="C244" s="192" t="s">
        <v>407</v>
      </c>
      <c r="D244" s="192" t="s">
        <v>171</v>
      </c>
      <c r="E244" s="193" t="s">
        <v>333</v>
      </c>
      <c r="F244" s="194" t="s">
        <v>334</v>
      </c>
      <c r="G244" s="195" t="s">
        <v>174</v>
      </c>
      <c r="H244" s="196">
        <v>8</v>
      </c>
      <c r="I244" s="197"/>
      <c r="J244" s="198">
        <f>ROUND(I244*H244,2)</f>
        <v>0</v>
      </c>
      <c r="K244" s="194" t="s">
        <v>185</v>
      </c>
      <c r="L244" s="40"/>
      <c r="M244" s="199" t="s">
        <v>1</v>
      </c>
      <c r="N244" s="200" t="s">
        <v>42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176</v>
      </c>
      <c r="AT244" s="203" t="s">
        <v>171</v>
      </c>
      <c r="AU244" s="203" t="s">
        <v>86</v>
      </c>
      <c r="AY244" s="17" t="s">
        <v>169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7" t="s">
        <v>84</v>
      </c>
      <c r="BK244" s="204">
        <f>ROUND(I244*H244,2)</f>
        <v>0</v>
      </c>
      <c r="BL244" s="17" t="s">
        <v>176</v>
      </c>
      <c r="BM244" s="203" t="s">
        <v>976</v>
      </c>
    </row>
    <row r="245" spans="1:65" s="2" customFormat="1" ht="19.5">
      <c r="A245" s="35"/>
      <c r="B245" s="36"/>
      <c r="C245" s="37"/>
      <c r="D245" s="207" t="s">
        <v>196</v>
      </c>
      <c r="E245" s="37"/>
      <c r="F245" s="228" t="s">
        <v>336</v>
      </c>
      <c r="G245" s="37"/>
      <c r="H245" s="37"/>
      <c r="I245" s="229"/>
      <c r="J245" s="37"/>
      <c r="K245" s="37"/>
      <c r="L245" s="40"/>
      <c r="M245" s="230"/>
      <c r="N245" s="231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7" t="s">
        <v>196</v>
      </c>
      <c r="AU245" s="17" t="s">
        <v>86</v>
      </c>
    </row>
    <row r="246" spans="1:65" s="13" customFormat="1">
      <c r="B246" s="205"/>
      <c r="C246" s="206"/>
      <c r="D246" s="207" t="s">
        <v>187</v>
      </c>
      <c r="E246" s="208" t="s">
        <v>1</v>
      </c>
      <c r="F246" s="209" t="s">
        <v>977</v>
      </c>
      <c r="G246" s="206"/>
      <c r="H246" s="210">
        <v>8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187</v>
      </c>
      <c r="AU246" s="216" t="s">
        <v>86</v>
      </c>
      <c r="AV246" s="13" t="s">
        <v>86</v>
      </c>
      <c r="AW246" s="13" t="s">
        <v>34</v>
      </c>
      <c r="AX246" s="13" t="s">
        <v>84</v>
      </c>
      <c r="AY246" s="216" t="s">
        <v>169</v>
      </c>
    </row>
    <row r="247" spans="1:65" s="2" customFormat="1" ht="24.2" customHeight="1">
      <c r="A247" s="35"/>
      <c r="B247" s="36"/>
      <c r="C247" s="192" t="s">
        <v>413</v>
      </c>
      <c r="D247" s="192" t="s">
        <v>171</v>
      </c>
      <c r="E247" s="193" t="s">
        <v>343</v>
      </c>
      <c r="F247" s="194" t="s">
        <v>344</v>
      </c>
      <c r="G247" s="195" t="s">
        <v>174</v>
      </c>
      <c r="H247" s="196">
        <v>98.8</v>
      </c>
      <c r="I247" s="197"/>
      <c r="J247" s="198">
        <f>ROUND(I247*H247,2)</f>
        <v>0</v>
      </c>
      <c r="K247" s="194" t="s">
        <v>185</v>
      </c>
      <c r="L247" s="40"/>
      <c r="M247" s="199" t="s">
        <v>1</v>
      </c>
      <c r="N247" s="200" t="s">
        <v>42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0.1225</v>
      </c>
      <c r="T247" s="202">
        <f>S247*H247</f>
        <v>12.103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176</v>
      </c>
      <c r="AT247" s="203" t="s">
        <v>171</v>
      </c>
      <c r="AU247" s="203" t="s">
        <v>86</v>
      </c>
      <c r="AY247" s="17" t="s">
        <v>169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7" t="s">
        <v>84</v>
      </c>
      <c r="BK247" s="204">
        <f>ROUND(I247*H247,2)</f>
        <v>0</v>
      </c>
      <c r="BL247" s="17" t="s">
        <v>176</v>
      </c>
      <c r="BM247" s="203" t="s">
        <v>978</v>
      </c>
    </row>
    <row r="248" spans="1:65" s="13" customFormat="1">
      <c r="B248" s="205"/>
      <c r="C248" s="206"/>
      <c r="D248" s="207" t="s">
        <v>187</v>
      </c>
      <c r="E248" s="208" t="s">
        <v>1</v>
      </c>
      <c r="F248" s="209" t="s">
        <v>969</v>
      </c>
      <c r="G248" s="206"/>
      <c r="H248" s="210">
        <v>8.5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187</v>
      </c>
      <c r="AU248" s="216" t="s">
        <v>86</v>
      </c>
      <c r="AV248" s="13" t="s">
        <v>86</v>
      </c>
      <c r="AW248" s="13" t="s">
        <v>34</v>
      </c>
      <c r="AX248" s="13" t="s">
        <v>77</v>
      </c>
      <c r="AY248" s="216" t="s">
        <v>169</v>
      </c>
    </row>
    <row r="249" spans="1:65" s="13" customFormat="1">
      <c r="B249" s="205"/>
      <c r="C249" s="206"/>
      <c r="D249" s="207" t="s">
        <v>187</v>
      </c>
      <c r="E249" s="208" t="s">
        <v>1</v>
      </c>
      <c r="F249" s="209" t="s">
        <v>970</v>
      </c>
      <c r="G249" s="206"/>
      <c r="H249" s="210">
        <v>16.8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187</v>
      </c>
      <c r="AU249" s="216" t="s">
        <v>86</v>
      </c>
      <c r="AV249" s="13" t="s">
        <v>86</v>
      </c>
      <c r="AW249" s="13" t="s">
        <v>34</v>
      </c>
      <c r="AX249" s="13" t="s">
        <v>77</v>
      </c>
      <c r="AY249" s="216" t="s">
        <v>169</v>
      </c>
    </row>
    <row r="250" spans="1:65" s="13" customFormat="1">
      <c r="B250" s="205"/>
      <c r="C250" s="206"/>
      <c r="D250" s="207" t="s">
        <v>187</v>
      </c>
      <c r="E250" s="208" t="s">
        <v>1</v>
      </c>
      <c r="F250" s="209" t="s">
        <v>971</v>
      </c>
      <c r="G250" s="206"/>
      <c r="H250" s="210">
        <v>15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187</v>
      </c>
      <c r="AU250" s="216" t="s">
        <v>86</v>
      </c>
      <c r="AV250" s="13" t="s">
        <v>86</v>
      </c>
      <c r="AW250" s="13" t="s">
        <v>34</v>
      </c>
      <c r="AX250" s="13" t="s">
        <v>77</v>
      </c>
      <c r="AY250" s="216" t="s">
        <v>169</v>
      </c>
    </row>
    <row r="251" spans="1:65" s="13" customFormat="1">
      <c r="B251" s="205"/>
      <c r="C251" s="206"/>
      <c r="D251" s="207" t="s">
        <v>187</v>
      </c>
      <c r="E251" s="208" t="s">
        <v>1</v>
      </c>
      <c r="F251" s="209" t="s">
        <v>972</v>
      </c>
      <c r="G251" s="206"/>
      <c r="H251" s="210">
        <v>14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187</v>
      </c>
      <c r="AU251" s="216" t="s">
        <v>86</v>
      </c>
      <c r="AV251" s="13" t="s">
        <v>86</v>
      </c>
      <c r="AW251" s="13" t="s">
        <v>34</v>
      </c>
      <c r="AX251" s="13" t="s">
        <v>77</v>
      </c>
      <c r="AY251" s="216" t="s">
        <v>169</v>
      </c>
    </row>
    <row r="252" spans="1:65" s="13" customFormat="1">
      <c r="B252" s="205"/>
      <c r="C252" s="206"/>
      <c r="D252" s="207" t="s">
        <v>187</v>
      </c>
      <c r="E252" s="208" t="s">
        <v>1</v>
      </c>
      <c r="F252" s="209" t="s">
        <v>973</v>
      </c>
      <c r="G252" s="206"/>
      <c r="H252" s="210">
        <v>18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187</v>
      </c>
      <c r="AU252" s="216" t="s">
        <v>86</v>
      </c>
      <c r="AV252" s="13" t="s">
        <v>86</v>
      </c>
      <c r="AW252" s="13" t="s">
        <v>34</v>
      </c>
      <c r="AX252" s="13" t="s">
        <v>77</v>
      </c>
      <c r="AY252" s="216" t="s">
        <v>169</v>
      </c>
    </row>
    <row r="253" spans="1:65" s="13" customFormat="1">
      <c r="B253" s="205"/>
      <c r="C253" s="206"/>
      <c r="D253" s="207" t="s">
        <v>187</v>
      </c>
      <c r="E253" s="208" t="s">
        <v>1</v>
      </c>
      <c r="F253" s="209" t="s">
        <v>974</v>
      </c>
      <c r="G253" s="206"/>
      <c r="H253" s="210">
        <v>18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187</v>
      </c>
      <c r="AU253" s="216" t="s">
        <v>86</v>
      </c>
      <c r="AV253" s="13" t="s">
        <v>86</v>
      </c>
      <c r="AW253" s="13" t="s">
        <v>34</v>
      </c>
      <c r="AX253" s="13" t="s">
        <v>77</v>
      </c>
      <c r="AY253" s="216" t="s">
        <v>169</v>
      </c>
    </row>
    <row r="254" spans="1:65" s="13" customFormat="1">
      <c r="B254" s="205"/>
      <c r="C254" s="206"/>
      <c r="D254" s="207" t="s">
        <v>187</v>
      </c>
      <c r="E254" s="208" t="s">
        <v>1</v>
      </c>
      <c r="F254" s="209" t="s">
        <v>975</v>
      </c>
      <c r="G254" s="206"/>
      <c r="H254" s="210">
        <v>8.5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187</v>
      </c>
      <c r="AU254" s="216" t="s">
        <v>86</v>
      </c>
      <c r="AV254" s="13" t="s">
        <v>86</v>
      </c>
      <c r="AW254" s="13" t="s">
        <v>34</v>
      </c>
      <c r="AX254" s="13" t="s">
        <v>77</v>
      </c>
      <c r="AY254" s="216" t="s">
        <v>169</v>
      </c>
    </row>
    <row r="255" spans="1:65" s="14" customFormat="1">
      <c r="B255" s="217"/>
      <c r="C255" s="218"/>
      <c r="D255" s="207" t="s">
        <v>187</v>
      </c>
      <c r="E255" s="219" t="s">
        <v>1</v>
      </c>
      <c r="F255" s="220" t="s">
        <v>190</v>
      </c>
      <c r="G255" s="218"/>
      <c r="H255" s="221">
        <v>98.8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187</v>
      </c>
      <c r="AU255" s="227" t="s">
        <v>86</v>
      </c>
      <c r="AV255" s="14" t="s">
        <v>176</v>
      </c>
      <c r="AW255" s="14" t="s">
        <v>34</v>
      </c>
      <c r="AX255" s="14" t="s">
        <v>84</v>
      </c>
      <c r="AY255" s="227" t="s">
        <v>169</v>
      </c>
    </row>
    <row r="256" spans="1:65" s="2" customFormat="1" ht="24.2" customHeight="1">
      <c r="A256" s="35"/>
      <c r="B256" s="36"/>
      <c r="C256" s="192" t="s">
        <v>418</v>
      </c>
      <c r="D256" s="192" t="s">
        <v>171</v>
      </c>
      <c r="E256" s="193" t="s">
        <v>351</v>
      </c>
      <c r="F256" s="194" t="s">
        <v>352</v>
      </c>
      <c r="G256" s="195" t="s">
        <v>174</v>
      </c>
      <c r="H256" s="196">
        <v>98.8</v>
      </c>
      <c r="I256" s="197"/>
      <c r="J256" s="198">
        <f>ROUND(I256*H256,2)</f>
        <v>0</v>
      </c>
      <c r="K256" s="194" t="s">
        <v>185</v>
      </c>
      <c r="L256" s="40"/>
      <c r="M256" s="199" t="s">
        <v>1</v>
      </c>
      <c r="N256" s="200" t="s">
        <v>42</v>
      </c>
      <c r="O256" s="72"/>
      <c r="P256" s="201">
        <f>O256*H256</f>
        <v>0</v>
      </c>
      <c r="Q256" s="201">
        <v>0.122734</v>
      </c>
      <c r="R256" s="201">
        <f>Q256*H256</f>
        <v>12.1261192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176</v>
      </c>
      <c r="AT256" s="203" t="s">
        <v>171</v>
      </c>
      <c r="AU256" s="203" t="s">
        <v>86</v>
      </c>
      <c r="AY256" s="17" t="s">
        <v>169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7" t="s">
        <v>84</v>
      </c>
      <c r="BK256" s="204">
        <f>ROUND(I256*H256,2)</f>
        <v>0</v>
      </c>
      <c r="BL256" s="17" t="s">
        <v>176</v>
      </c>
      <c r="BM256" s="203" t="s">
        <v>979</v>
      </c>
    </row>
    <row r="257" spans="1:65" s="13" customFormat="1">
      <c r="B257" s="205"/>
      <c r="C257" s="206"/>
      <c r="D257" s="207" t="s">
        <v>187</v>
      </c>
      <c r="E257" s="208" t="s">
        <v>1</v>
      </c>
      <c r="F257" s="209" t="s">
        <v>969</v>
      </c>
      <c r="G257" s="206"/>
      <c r="H257" s="210">
        <v>8.5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187</v>
      </c>
      <c r="AU257" s="216" t="s">
        <v>86</v>
      </c>
      <c r="AV257" s="13" t="s">
        <v>86</v>
      </c>
      <c r="AW257" s="13" t="s">
        <v>34</v>
      </c>
      <c r="AX257" s="13" t="s">
        <v>77</v>
      </c>
      <c r="AY257" s="216" t="s">
        <v>169</v>
      </c>
    </row>
    <row r="258" spans="1:65" s="13" customFormat="1">
      <c r="B258" s="205"/>
      <c r="C258" s="206"/>
      <c r="D258" s="207" t="s">
        <v>187</v>
      </c>
      <c r="E258" s="208" t="s">
        <v>1</v>
      </c>
      <c r="F258" s="209" t="s">
        <v>970</v>
      </c>
      <c r="G258" s="206"/>
      <c r="H258" s="210">
        <v>16.8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187</v>
      </c>
      <c r="AU258" s="216" t="s">
        <v>86</v>
      </c>
      <c r="AV258" s="13" t="s">
        <v>86</v>
      </c>
      <c r="AW258" s="13" t="s">
        <v>34</v>
      </c>
      <c r="AX258" s="13" t="s">
        <v>77</v>
      </c>
      <c r="AY258" s="216" t="s">
        <v>169</v>
      </c>
    </row>
    <row r="259" spans="1:65" s="13" customFormat="1">
      <c r="B259" s="205"/>
      <c r="C259" s="206"/>
      <c r="D259" s="207" t="s">
        <v>187</v>
      </c>
      <c r="E259" s="208" t="s">
        <v>1</v>
      </c>
      <c r="F259" s="209" t="s">
        <v>971</v>
      </c>
      <c r="G259" s="206"/>
      <c r="H259" s="210">
        <v>15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187</v>
      </c>
      <c r="AU259" s="216" t="s">
        <v>86</v>
      </c>
      <c r="AV259" s="13" t="s">
        <v>86</v>
      </c>
      <c r="AW259" s="13" t="s">
        <v>34</v>
      </c>
      <c r="AX259" s="13" t="s">
        <v>77</v>
      </c>
      <c r="AY259" s="216" t="s">
        <v>169</v>
      </c>
    </row>
    <row r="260" spans="1:65" s="13" customFormat="1">
      <c r="B260" s="205"/>
      <c r="C260" s="206"/>
      <c r="D260" s="207" t="s">
        <v>187</v>
      </c>
      <c r="E260" s="208" t="s">
        <v>1</v>
      </c>
      <c r="F260" s="209" t="s">
        <v>972</v>
      </c>
      <c r="G260" s="206"/>
      <c r="H260" s="210">
        <v>14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187</v>
      </c>
      <c r="AU260" s="216" t="s">
        <v>86</v>
      </c>
      <c r="AV260" s="13" t="s">
        <v>86</v>
      </c>
      <c r="AW260" s="13" t="s">
        <v>34</v>
      </c>
      <c r="AX260" s="13" t="s">
        <v>77</v>
      </c>
      <c r="AY260" s="216" t="s">
        <v>169</v>
      </c>
    </row>
    <row r="261" spans="1:65" s="13" customFormat="1">
      <c r="B261" s="205"/>
      <c r="C261" s="206"/>
      <c r="D261" s="207" t="s">
        <v>187</v>
      </c>
      <c r="E261" s="208" t="s">
        <v>1</v>
      </c>
      <c r="F261" s="209" t="s">
        <v>973</v>
      </c>
      <c r="G261" s="206"/>
      <c r="H261" s="210">
        <v>18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187</v>
      </c>
      <c r="AU261" s="216" t="s">
        <v>86</v>
      </c>
      <c r="AV261" s="13" t="s">
        <v>86</v>
      </c>
      <c r="AW261" s="13" t="s">
        <v>34</v>
      </c>
      <c r="AX261" s="13" t="s">
        <v>77</v>
      </c>
      <c r="AY261" s="216" t="s">
        <v>169</v>
      </c>
    </row>
    <row r="262" spans="1:65" s="13" customFormat="1">
      <c r="B262" s="205"/>
      <c r="C262" s="206"/>
      <c r="D262" s="207" t="s">
        <v>187</v>
      </c>
      <c r="E262" s="208" t="s">
        <v>1</v>
      </c>
      <c r="F262" s="209" t="s">
        <v>974</v>
      </c>
      <c r="G262" s="206"/>
      <c r="H262" s="210">
        <v>18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187</v>
      </c>
      <c r="AU262" s="216" t="s">
        <v>86</v>
      </c>
      <c r="AV262" s="13" t="s">
        <v>86</v>
      </c>
      <c r="AW262" s="13" t="s">
        <v>34</v>
      </c>
      <c r="AX262" s="13" t="s">
        <v>77</v>
      </c>
      <c r="AY262" s="216" t="s">
        <v>169</v>
      </c>
    </row>
    <row r="263" spans="1:65" s="13" customFormat="1">
      <c r="B263" s="205"/>
      <c r="C263" s="206"/>
      <c r="D263" s="207" t="s">
        <v>187</v>
      </c>
      <c r="E263" s="208" t="s">
        <v>1</v>
      </c>
      <c r="F263" s="209" t="s">
        <v>975</v>
      </c>
      <c r="G263" s="206"/>
      <c r="H263" s="210">
        <v>8.5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187</v>
      </c>
      <c r="AU263" s="216" t="s">
        <v>86</v>
      </c>
      <c r="AV263" s="13" t="s">
        <v>86</v>
      </c>
      <c r="AW263" s="13" t="s">
        <v>34</v>
      </c>
      <c r="AX263" s="13" t="s">
        <v>77</v>
      </c>
      <c r="AY263" s="216" t="s">
        <v>169</v>
      </c>
    </row>
    <row r="264" spans="1:65" s="14" customFormat="1">
      <c r="B264" s="217"/>
      <c r="C264" s="218"/>
      <c r="D264" s="207" t="s">
        <v>187</v>
      </c>
      <c r="E264" s="219" t="s">
        <v>1</v>
      </c>
      <c r="F264" s="220" t="s">
        <v>190</v>
      </c>
      <c r="G264" s="218"/>
      <c r="H264" s="221">
        <v>98.8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187</v>
      </c>
      <c r="AU264" s="227" t="s">
        <v>86</v>
      </c>
      <c r="AV264" s="14" t="s">
        <v>176</v>
      </c>
      <c r="AW264" s="14" t="s">
        <v>34</v>
      </c>
      <c r="AX264" s="14" t="s">
        <v>84</v>
      </c>
      <c r="AY264" s="227" t="s">
        <v>169</v>
      </c>
    </row>
    <row r="265" spans="1:65" s="2" customFormat="1" ht="24.2" customHeight="1">
      <c r="A265" s="35"/>
      <c r="B265" s="36"/>
      <c r="C265" s="192" t="s">
        <v>422</v>
      </c>
      <c r="D265" s="192" t="s">
        <v>171</v>
      </c>
      <c r="E265" s="193" t="s">
        <v>378</v>
      </c>
      <c r="F265" s="194" t="s">
        <v>379</v>
      </c>
      <c r="G265" s="195" t="s">
        <v>184</v>
      </c>
      <c r="H265" s="196">
        <v>3</v>
      </c>
      <c r="I265" s="197"/>
      <c r="J265" s="198">
        <f>ROUND(I265*H265,2)</f>
        <v>0</v>
      </c>
      <c r="K265" s="194" t="s">
        <v>185</v>
      </c>
      <c r="L265" s="40"/>
      <c r="M265" s="199" t="s">
        <v>1</v>
      </c>
      <c r="N265" s="200" t="s">
        <v>42</v>
      </c>
      <c r="O265" s="72"/>
      <c r="P265" s="201">
        <f>O265*H265</f>
        <v>0</v>
      </c>
      <c r="Q265" s="201">
        <v>0.50375000000000003</v>
      </c>
      <c r="R265" s="201">
        <f>Q265*H265</f>
        <v>1.51125</v>
      </c>
      <c r="S265" s="201">
        <v>2.5</v>
      </c>
      <c r="T265" s="202">
        <f>S265*H265</f>
        <v>7.5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3" t="s">
        <v>176</v>
      </c>
      <c r="AT265" s="203" t="s">
        <v>171</v>
      </c>
      <c r="AU265" s="203" t="s">
        <v>86</v>
      </c>
      <c r="AY265" s="17" t="s">
        <v>169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7" t="s">
        <v>84</v>
      </c>
      <c r="BK265" s="204">
        <f>ROUND(I265*H265,2)</f>
        <v>0</v>
      </c>
      <c r="BL265" s="17" t="s">
        <v>176</v>
      </c>
      <c r="BM265" s="203" t="s">
        <v>980</v>
      </c>
    </row>
    <row r="266" spans="1:65" s="2" customFormat="1" ht="19.5">
      <c r="A266" s="35"/>
      <c r="B266" s="36"/>
      <c r="C266" s="37"/>
      <c r="D266" s="207" t="s">
        <v>196</v>
      </c>
      <c r="E266" s="37"/>
      <c r="F266" s="228" t="s">
        <v>381</v>
      </c>
      <c r="G266" s="37"/>
      <c r="H266" s="37"/>
      <c r="I266" s="229"/>
      <c r="J266" s="37"/>
      <c r="K266" s="37"/>
      <c r="L266" s="40"/>
      <c r="M266" s="230"/>
      <c r="N266" s="231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7" t="s">
        <v>196</v>
      </c>
      <c r="AU266" s="17" t="s">
        <v>86</v>
      </c>
    </row>
    <row r="267" spans="1:65" s="13" customFormat="1">
      <c r="B267" s="205"/>
      <c r="C267" s="206"/>
      <c r="D267" s="207" t="s">
        <v>187</v>
      </c>
      <c r="E267" s="208" t="s">
        <v>1</v>
      </c>
      <c r="F267" s="209" t="s">
        <v>981</v>
      </c>
      <c r="G267" s="206"/>
      <c r="H267" s="210">
        <v>1.75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187</v>
      </c>
      <c r="AU267" s="216" t="s">
        <v>86</v>
      </c>
      <c r="AV267" s="13" t="s">
        <v>86</v>
      </c>
      <c r="AW267" s="13" t="s">
        <v>34</v>
      </c>
      <c r="AX267" s="13" t="s">
        <v>77</v>
      </c>
      <c r="AY267" s="216" t="s">
        <v>169</v>
      </c>
    </row>
    <row r="268" spans="1:65" s="13" customFormat="1">
      <c r="B268" s="205"/>
      <c r="C268" s="206"/>
      <c r="D268" s="207" t="s">
        <v>187</v>
      </c>
      <c r="E268" s="208" t="s">
        <v>1</v>
      </c>
      <c r="F268" s="209" t="s">
        <v>982</v>
      </c>
      <c r="G268" s="206"/>
      <c r="H268" s="210">
        <v>1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187</v>
      </c>
      <c r="AU268" s="216" t="s">
        <v>86</v>
      </c>
      <c r="AV268" s="13" t="s">
        <v>86</v>
      </c>
      <c r="AW268" s="13" t="s">
        <v>34</v>
      </c>
      <c r="AX268" s="13" t="s">
        <v>77</v>
      </c>
      <c r="AY268" s="216" t="s">
        <v>169</v>
      </c>
    </row>
    <row r="269" spans="1:65" s="13" customFormat="1">
      <c r="B269" s="205"/>
      <c r="C269" s="206"/>
      <c r="D269" s="207" t="s">
        <v>187</v>
      </c>
      <c r="E269" s="208" t="s">
        <v>1</v>
      </c>
      <c r="F269" s="209" t="s">
        <v>983</v>
      </c>
      <c r="G269" s="206"/>
      <c r="H269" s="210">
        <v>0.25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187</v>
      </c>
      <c r="AU269" s="216" t="s">
        <v>86</v>
      </c>
      <c r="AV269" s="13" t="s">
        <v>86</v>
      </c>
      <c r="AW269" s="13" t="s">
        <v>34</v>
      </c>
      <c r="AX269" s="13" t="s">
        <v>77</v>
      </c>
      <c r="AY269" s="216" t="s">
        <v>169</v>
      </c>
    </row>
    <row r="270" spans="1:65" s="14" customFormat="1">
      <c r="B270" s="217"/>
      <c r="C270" s="218"/>
      <c r="D270" s="207" t="s">
        <v>187</v>
      </c>
      <c r="E270" s="219" t="s">
        <v>1</v>
      </c>
      <c r="F270" s="220" t="s">
        <v>190</v>
      </c>
      <c r="G270" s="218"/>
      <c r="H270" s="221">
        <v>3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187</v>
      </c>
      <c r="AU270" s="227" t="s">
        <v>86</v>
      </c>
      <c r="AV270" s="14" t="s">
        <v>176</v>
      </c>
      <c r="AW270" s="14" t="s">
        <v>34</v>
      </c>
      <c r="AX270" s="14" t="s">
        <v>84</v>
      </c>
      <c r="AY270" s="227" t="s">
        <v>169</v>
      </c>
    </row>
    <row r="271" spans="1:65" s="2" customFormat="1" ht="14.45" customHeight="1">
      <c r="A271" s="35"/>
      <c r="B271" s="36"/>
      <c r="C271" s="192" t="s">
        <v>427</v>
      </c>
      <c r="D271" s="192" t="s">
        <v>171</v>
      </c>
      <c r="E271" s="193" t="s">
        <v>386</v>
      </c>
      <c r="F271" s="194" t="s">
        <v>387</v>
      </c>
      <c r="G271" s="195" t="s">
        <v>184</v>
      </c>
      <c r="H271" s="196">
        <v>3</v>
      </c>
      <c r="I271" s="197"/>
      <c r="J271" s="198">
        <f>ROUND(I271*H271,2)</f>
        <v>0</v>
      </c>
      <c r="K271" s="194" t="s">
        <v>185</v>
      </c>
      <c r="L271" s="40"/>
      <c r="M271" s="199" t="s">
        <v>1</v>
      </c>
      <c r="N271" s="200" t="s">
        <v>42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176</v>
      </c>
      <c r="AT271" s="203" t="s">
        <v>171</v>
      </c>
      <c r="AU271" s="203" t="s">
        <v>86</v>
      </c>
      <c r="AY271" s="17" t="s">
        <v>169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7" t="s">
        <v>84</v>
      </c>
      <c r="BK271" s="204">
        <f>ROUND(I271*H271,2)</f>
        <v>0</v>
      </c>
      <c r="BL271" s="17" t="s">
        <v>176</v>
      </c>
      <c r="BM271" s="203" t="s">
        <v>984</v>
      </c>
    </row>
    <row r="272" spans="1:65" s="2" customFormat="1" ht="24.2" customHeight="1">
      <c r="A272" s="35"/>
      <c r="B272" s="36"/>
      <c r="C272" s="232" t="s">
        <v>434</v>
      </c>
      <c r="D272" s="232" t="s">
        <v>217</v>
      </c>
      <c r="E272" s="233" t="s">
        <v>390</v>
      </c>
      <c r="F272" s="234" t="s">
        <v>391</v>
      </c>
      <c r="G272" s="235" t="s">
        <v>220</v>
      </c>
      <c r="H272" s="236">
        <v>1.44</v>
      </c>
      <c r="I272" s="237"/>
      <c r="J272" s="238">
        <f>ROUND(I272*H272,2)</f>
        <v>0</v>
      </c>
      <c r="K272" s="234" t="s">
        <v>185</v>
      </c>
      <c r="L272" s="239"/>
      <c r="M272" s="240" t="s">
        <v>1</v>
      </c>
      <c r="N272" s="241" t="s">
        <v>42</v>
      </c>
      <c r="O272" s="72"/>
      <c r="P272" s="201">
        <f>O272*H272</f>
        <v>0</v>
      </c>
      <c r="Q272" s="201">
        <v>1</v>
      </c>
      <c r="R272" s="201">
        <f>Q272*H272</f>
        <v>1.44</v>
      </c>
      <c r="S272" s="201">
        <v>0</v>
      </c>
      <c r="T272" s="20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221</v>
      </c>
      <c r="AT272" s="203" t="s">
        <v>217</v>
      </c>
      <c r="AU272" s="203" t="s">
        <v>86</v>
      </c>
      <c r="AY272" s="17" t="s">
        <v>169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7" t="s">
        <v>84</v>
      </c>
      <c r="BK272" s="204">
        <f>ROUND(I272*H272,2)</f>
        <v>0</v>
      </c>
      <c r="BL272" s="17" t="s">
        <v>176</v>
      </c>
      <c r="BM272" s="203" t="s">
        <v>985</v>
      </c>
    </row>
    <row r="273" spans="1:65" s="2" customFormat="1" ht="19.5">
      <c r="A273" s="35"/>
      <c r="B273" s="36"/>
      <c r="C273" s="37"/>
      <c r="D273" s="207" t="s">
        <v>196</v>
      </c>
      <c r="E273" s="37"/>
      <c r="F273" s="228" t="s">
        <v>393</v>
      </c>
      <c r="G273" s="37"/>
      <c r="H273" s="37"/>
      <c r="I273" s="229"/>
      <c r="J273" s="37"/>
      <c r="K273" s="37"/>
      <c r="L273" s="40"/>
      <c r="M273" s="230"/>
      <c r="N273" s="231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196</v>
      </c>
      <c r="AU273" s="17" t="s">
        <v>86</v>
      </c>
    </row>
    <row r="274" spans="1:65" s="13" customFormat="1">
      <c r="B274" s="205"/>
      <c r="C274" s="206"/>
      <c r="D274" s="207" t="s">
        <v>187</v>
      </c>
      <c r="E274" s="208" t="s">
        <v>1</v>
      </c>
      <c r="F274" s="209" t="s">
        <v>986</v>
      </c>
      <c r="G274" s="206"/>
      <c r="H274" s="210">
        <v>1.44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187</v>
      </c>
      <c r="AU274" s="216" t="s">
        <v>86</v>
      </c>
      <c r="AV274" s="13" t="s">
        <v>86</v>
      </c>
      <c r="AW274" s="13" t="s">
        <v>34</v>
      </c>
      <c r="AX274" s="13" t="s">
        <v>84</v>
      </c>
      <c r="AY274" s="216" t="s">
        <v>169</v>
      </c>
    </row>
    <row r="275" spans="1:65" s="2" customFormat="1" ht="24.2" customHeight="1">
      <c r="A275" s="35"/>
      <c r="B275" s="36"/>
      <c r="C275" s="192" t="s">
        <v>438</v>
      </c>
      <c r="D275" s="192" t="s">
        <v>171</v>
      </c>
      <c r="E275" s="193" t="s">
        <v>371</v>
      </c>
      <c r="F275" s="194" t="s">
        <v>372</v>
      </c>
      <c r="G275" s="195" t="s">
        <v>194</v>
      </c>
      <c r="H275" s="196">
        <v>78</v>
      </c>
      <c r="I275" s="197"/>
      <c r="J275" s="198">
        <f>ROUND(I275*H275,2)</f>
        <v>0</v>
      </c>
      <c r="K275" s="194" t="s">
        <v>185</v>
      </c>
      <c r="L275" s="40"/>
      <c r="M275" s="199" t="s">
        <v>1</v>
      </c>
      <c r="N275" s="200" t="s">
        <v>42</v>
      </c>
      <c r="O275" s="72"/>
      <c r="P275" s="201">
        <f>O275*H275</f>
        <v>0</v>
      </c>
      <c r="Q275" s="201">
        <v>2.2878E-3</v>
      </c>
      <c r="R275" s="201">
        <f>Q275*H275</f>
        <v>0.17844840000000001</v>
      </c>
      <c r="S275" s="201">
        <v>3.0000000000000001E-3</v>
      </c>
      <c r="T275" s="202">
        <f>S275*H275</f>
        <v>0.23400000000000001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3" t="s">
        <v>176</v>
      </c>
      <c r="AT275" s="203" t="s">
        <v>171</v>
      </c>
      <c r="AU275" s="203" t="s">
        <v>86</v>
      </c>
      <c r="AY275" s="17" t="s">
        <v>169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7" t="s">
        <v>84</v>
      </c>
      <c r="BK275" s="204">
        <f>ROUND(I275*H275,2)</f>
        <v>0</v>
      </c>
      <c r="BL275" s="17" t="s">
        <v>176</v>
      </c>
      <c r="BM275" s="203" t="s">
        <v>987</v>
      </c>
    </row>
    <row r="276" spans="1:65" s="13" customFormat="1">
      <c r="B276" s="205"/>
      <c r="C276" s="206"/>
      <c r="D276" s="207" t="s">
        <v>187</v>
      </c>
      <c r="E276" s="208" t="s">
        <v>1</v>
      </c>
      <c r="F276" s="209" t="s">
        <v>988</v>
      </c>
      <c r="G276" s="206"/>
      <c r="H276" s="210">
        <v>78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187</v>
      </c>
      <c r="AU276" s="216" t="s">
        <v>86</v>
      </c>
      <c r="AV276" s="13" t="s">
        <v>86</v>
      </c>
      <c r="AW276" s="13" t="s">
        <v>34</v>
      </c>
      <c r="AX276" s="13" t="s">
        <v>84</v>
      </c>
      <c r="AY276" s="216" t="s">
        <v>169</v>
      </c>
    </row>
    <row r="277" spans="1:65" s="12" customFormat="1" ht="22.9" customHeight="1">
      <c r="B277" s="176"/>
      <c r="C277" s="177"/>
      <c r="D277" s="178" t="s">
        <v>76</v>
      </c>
      <c r="E277" s="190" t="s">
        <v>395</v>
      </c>
      <c r="F277" s="190" t="s">
        <v>396</v>
      </c>
      <c r="G277" s="177"/>
      <c r="H277" s="177"/>
      <c r="I277" s="180"/>
      <c r="J277" s="191">
        <f>BK277</f>
        <v>0</v>
      </c>
      <c r="K277" s="177"/>
      <c r="L277" s="182"/>
      <c r="M277" s="183"/>
      <c r="N277" s="184"/>
      <c r="O277" s="184"/>
      <c r="P277" s="185">
        <f>SUM(P278:P289)</f>
        <v>0</v>
      </c>
      <c r="Q277" s="184"/>
      <c r="R277" s="185">
        <f>SUM(R278:R289)</f>
        <v>0</v>
      </c>
      <c r="S277" s="184"/>
      <c r="T277" s="186">
        <f>SUM(T278:T289)</f>
        <v>0</v>
      </c>
      <c r="AR277" s="187" t="s">
        <v>84</v>
      </c>
      <c r="AT277" s="188" t="s">
        <v>76</v>
      </c>
      <c r="AU277" s="188" t="s">
        <v>84</v>
      </c>
      <c r="AY277" s="187" t="s">
        <v>169</v>
      </c>
      <c r="BK277" s="189">
        <f>SUM(BK278:BK289)</f>
        <v>0</v>
      </c>
    </row>
    <row r="278" spans="1:65" s="2" customFormat="1" ht="24.2" customHeight="1">
      <c r="A278" s="35"/>
      <c r="B278" s="36"/>
      <c r="C278" s="192" t="s">
        <v>181</v>
      </c>
      <c r="D278" s="192" t="s">
        <v>171</v>
      </c>
      <c r="E278" s="193" t="s">
        <v>398</v>
      </c>
      <c r="F278" s="194" t="s">
        <v>399</v>
      </c>
      <c r="G278" s="195" t="s">
        <v>220</v>
      </c>
      <c r="H278" s="196">
        <v>52.287999999999997</v>
      </c>
      <c r="I278" s="197"/>
      <c r="J278" s="198">
        <f>ROUND(I278*H278,2)</f>
        <v>0</v>
      </c>
      <c r="K278" s="194" t="s">
        <v>185</v>
      </c>
      <c r="L278" s="40"/>
      <c r="M278" s="199" t="s">
        <v>1</v>
      </c>
      <c r="N278" s="200" t="s">
        <v>42</v>
      </c>
      <c r="O278" s="72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3" t="s">
        <v>176</v>
      </c>
      <c r="AT278" s="203" t="s">
        <v>171</v>
      </c>
      <c r="AU278" s="203" t="s">
        <v>86</v>
      </c>
      <c r="AY278" s="17" t="s">
        <v>169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7" t="s">
        <v>84</v>
      </c>
      <c r="BK278" s="204">
        <f>ROUND(I278*H278,2)</f>
        <v>0</v>
      </c>
      <c r="BL278" s="17" t="s">
        <v>176</v>
      </c>
      <c r="BM278" s="203" t="s">
        <v>989</v>
      </c>
    </row>
    <row r="279" spans="1:65" s="2" customFormat="1" ht="24.2" customHeight="1">
      <c r="A279" s="35"/>
      <c r="B279" s="36"/>
      <c r="C279" s="192" t="s">
        <v>616</v>
      </c>
      <c r="D279" s="192" t="s">
        <v>171</v>
      </c>
      <c r="E279" s="193" t="s">
        <v>402</v>
      </c>
      <c r="F279" s="194" t="s">
        <v>403</v>
      </c>
      <c r="G279" s="195" t="s">
        <v>220</v>
      </c>
      <c r="H279" s="196">
        <v>1045.76</v>
      </c>
      <c r="I279" s="197"/>
      <c r="J279" s="198">
        <f>ROUND(I279*H279,2)</f>
        <v>0</v>
      </c>
      <c r="K279" s="194" t="s">
        <v>185</v>
      </c>
      <c r="L279" s="40"/>
      <c r="M279" s="199" t="s">
        <v>1</v>
      </c>
      <c r="N279" s="200" t="s">
        <v>42</v>
      </c>
      <c r="O279" s="7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3" t="s">
        <v>176</v>
      </c>
      <c r="AT279" s="203" t="s">
        <v>171</v>
      </c>
      <c r="AU279" s="203" t="s">
        <v>86</v>
      </c>
      <c r="AY279" s="17" t="s">
        <v>169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7" t="s">
        <v>84</v>
      </c>
      <c r="BK279" s="204">
        <f>ROUND(I279*H279,2)</f>
        <v>0</v>
      </c>
      <c r="BL279" s="17" t="s">
        <v>176</v>
      </c>
      <c r="BM279" s="203" t="s">
        <v>990</v>
      </c>
    </row>
    <row r="280" spans="1:65" s="2" customFormat="1" ht="19.5">
      <c r="A280" s="35"/>
      <c r="B280" s="36"/>
      <c r="C280" s="37"/>
      <c r="D280" s="207" t="s">
        <v>196</v>
      </c>
      <c r="E280" s="37"/>
      <c r="F280" s="228" t="s">
        <v>405</v>
      </c>
      <c r="G280" s="37"/>
      <c r="H280" s="37"/>
      <c r="I280" s="229"/>
      <c r="J280" s="37"/>
      <c r="K280" s="37"/>
      <c r="L280" s="40"/>
      <c r="M280" s="230"/>
      <c r="N280" s="231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7" t="s">
        <v>196</v>
      </c>
      <c r="AU280" s="17" t="s">
        <v>86</v>
      </c>
    </row>
    <row r="281" spans="1:65" s="13" customFormat="1">
      <c r="B281" s="205"/>
      <c r="C281" s="206"/>
      <c r="D281" s="207" t="s">
        <v>187</v>
      </c>
      <c r="E281" s="206"/>
      <c r="F281" s="209" t="s">
        <v>991</v>
      </c>
      <c r="G281" s="206"/>
      <c r="H281" s="210">
        <v>1045.76</v>
      </c>
      <c r="I281" s="211"/>
      <c r="J281" s="206"/>
      <c r="K281" s="206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187</v>
      </c>
      <c r="AU281" s="216" t="s">
        <v>86</v>
      </c>
      <c r="AV281" s="13" t="s">
        <v>86</v>
      </c>
      <c r="AW281" s="13" t="s">
        <v>4</v>
      </c>
      <c r="AX281" s="13" t="s">
        <v>84</v>
      </c>
      <c r="AY281" s="216" t="s">
        <v>169</v>
      </c>
    </row>
    <row r="282" spans="1:65" s="2" customFormat="1" ht="24.2" customHeight="1">
      <c r="A282" s="35"/>
      <c r="B282" s="36"/>
      <c r="C282" s="192" t="s">
        <v>619</v>
      </c>
      <c r="D282" s="192" t="s">
        <v>171</v>
      </c>
      <c r="E282" s="193" t="s">
        <v>408</v>
      </c>
      <c r="F282" s="194" t="s">
        <v>409</v>
      </c>
      <c r="G282" s="195" t="s">
        <v>220</v>
      </c>
      <c r="H282" s="196">
        <v>32.685000000000002</v>
      </c>
      <c r="I282" s="197"/>
      <c r="J282" s="198">
        <f>ROUND(I282*H282,2)</f>
        <v>0</v>
      </c>
      <c r="K282" s="194" t="s">
        <v>457</v>
      </c>
      <c r="L282" s="40"/>
      <c r="M282" s="199" t="s">
        <v>1</v>
      </c>
      <c r="N282" s="200" t="s">
        <v>42</v>
      </c>
      <c r="O282" s="72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3" t="s">
        <v>176</v>
      </c>
      <c r="AT282" s="203" t="s">
        <v>171</v>
      </c>
      <c r="AU282" s="203" t="s">
        <v>86</v>
      </c>
      <c r="AY282" s="17" t="s">
        <v>169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7" t="s">
        <v>84</v>
      </c>
      <c r="BK282" s="204">
        <f>ROUND(I282*H282,2)</f>
        <v>0</v>
      </c>
      <c r="BL282" s="17" t="s">
        <v>176</v>
      </c>
      <c r="BM282" s="203" t="s">
        <v>992</v>
      </c>
    </row>
    <row r="283" spans="1:65" s="13" customFormat="1">
      <c r="B283" s="205"/>
      <c r="C283" s="206"/>
      <c r="D283" s="207" t="s">
        <v>187</v>
      </c>
      <c r="E283" s="208" t="s">
        <v>1</v>
      </c>
      <c r="F283" s="209" t="s">
        <v>993</v>
      </c>
      <c r="G283" s="206"/>
      <c r="H283" s="210">
        <v>32.685000000000002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187</v>
      </c>
      <c r="AU283" s="216" t="s">
        <v>86</v>
      </c>
      <c r="AV283" s="13" t="s">
        <v>86</v>
      </c>
      <c r="AW283" s="13" t="s">
        <v>34</v>
      </c>
      <c r="AX283" s="13" t="s">
        <v>84</v>
      </c>
      <c r="AY283" s="216" t="s">
        <v>169</v>
      </c>
    </row>
    <row r="284" spans="1:65" s="2" customFormat="1" ht="24.2" customHeight="1">
      <c r="A284" s="35"/>
      <c r="B284" s="36"/>
      <c r="C284" s="192" t="s">
        <v>622</v>
      </c>
      <c r="D284" s="192" t="s">
        <v>171</v>
      </c>
      <c r="E284" s="193" t="s">
        <v>414</v>
      </c>
      <c r="F284" s="194" t="s">
        <v>415</v>
      </c>
      <c r="G284" s="195" t="s">
        <v>220</v>
      </c>
      <c r="H284" s="196">
        <v>0.52300000000000002</v>
      </c>
      <c r="I284" s="197"/>
      <c r="J284" s="198">
        <f>ROUND(I284*H284,2)</f>
        <v>0</v>
      </c>
      <c r="K284" s="194" t="s">
        <v>185</v>
      </c>
      <c r="L284" s="40"/>
      <c r="M284" s="199" t="s">
        <v>1</v>
      </c>
      <c r="N284" s="200" t="s">
        <v>42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176</v>
      </c>
      <c r="AT284" s="203" t="s">
        <v>171</v>
      </c>
      <c r="AU284" s="203" t="s">
        <v>86</v>
      </c>
      <c r="AY284" s="17" t="s">
        <v>169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7" t="s">
        <v>84</v>
      </c>
      <c r="BK284" s="204">
        <f>ROUND(I284*H284,2)</f>
        <v>0</v>
      </c>
      <c r="BL284" s="17" t="s">
        <v>176</v>
      </c>
      <c r="BM284" s="203" t="s">
        <v>994</v>
      </c>
    </row>
    <row r="285" spans="1:65" s="13" customFormat="1">
      <c r="B285" s="205"/>
      <c r="C285" s="206"/>
      <c r="D285" s="207" t="s">
        <v>187</v>
      </c>
      <c r="E285" s="208" t="s">
        <v>1</v>
      </c>
      <c r="F285" s="209" t="s">
        <v>995</v>
      </c>
      <c r="G285" s="206"/>
      <c r="H285" s="210">
        <v>0.52300000000000002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187</v>
      </c>
      <c r="AU285" s="216" t="s">
        <v>86</v>
      </c>
      <c r="AV285" s="13" t="s">
        <v>86</v>
      </c>
      <c r="AW285" s="13" t="s">
        <v>34</v>
      </c>
      <c r="AX285" s="13" t="s">
        <v>84</v>
      </c>
      <c r="AY285" s="216" t="s">
        <v>169</v>
      </c>
    </row>
    <row r="286" spans="1:65" s="2" customFormat="1" ht="14.45" customHeight="1">
      <c r="A286" s="35"/>
      <c r="B286" s="36"/>
      <c r="C286" s="192" t="s">
        <v>625</v>
      </c>
      <c r="D286" s="192" t="s">
        <v>171</v>
      </c>
      <c r="E286" s="193" t="s">
        <v>419</v>
      </c>
      <c r="F286" s="194" t="s">
        <v>420</v>
      </c>
      <c r="G286" s="195" t="s">
        <v>220</v>
      </c>
      <c r="H286" s="196">
        <v>52.287999999999997</v>
      </c>
      <c r="I286" s="197"/>
      <c r="J286" s="198">
        <f>ROUND(I286*H286,2)</f>
        <v>0</v>
      </c>
      <c r="K286" s="194" t="s">
        <v>185</v>
      </c>
      <c r="L286" s="40"/>
      <c r="M286" s="199" t="s">
        <v>1</v>
      </c>
      <c r="N286" s="200" t="s">
        <v>42</v>
      </c>
      <c r="O286" s="72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3" t="s">
        <v>176</v>
      </c>
      <c r="AT286" s="203" t="s">
        <v>171</v>
      </c>
      <c r="AU286" s="203" t="s">
        <v>86</v>
      </c>
      <c r="AY286" s="17" t="s">
        <v>169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7" t="s">
        <v>84</v>
      </c>
      <c r="BK286" s="204">
        <f>ROUND(I286*H286,2)</f>
        <v>0</v>
      </c>
      <c r="BL286" s="17" t="s">
        <v>176</v>
      </c>
      <c r="BM286" s="203" t="s">
        <v>996</v>
      </c>
    </row>
    <row r="287" spans="1:65" s="2" customFormat="1" ht="24.2" customHeight="1">
      <c r="A287" s="35"/>
      <c r="B287" s="36"/>
      <c r="C287" s="192" t="s">
        <v>627</v>
      </c>
      <c r="D287" s="192" t="s">
        <v>171</v>
      </c>
      <c r="E287" s="193" t="s">
        <v>423</v>
      </c>
      <c r="F287" s="194" t="s">
        <v>424</v>
      </c>
      <c r="G287" s="195" t="s">
        <v>220</v>
      </c>
      <c r="H287" s="196">
        <v>52.287999999999997</v>
      </c>
      <c r="I287" s="197"/>
      <c r="J287" s="198">
        <f>ROUND(I287*H287,2)</f>
        <v>0</v>
      </c>
      <c r="K287" s="194" t="s">
        <v>185</v>
      </c>
      <c r="L287" s="40"/>
      <c r="M287" s="199" t="s">
        <v>1</v>
      </c>
      <c r="N287" s="200" t="s">
        <v>42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176</v>
      </c>
      <c r="AT287" s="203" t="s">
        <v>171</v>
      </c>
      <c r="AU287" s="203" t="s">
        <v>86</v>
      </c>
      <c r="AY287" s="17" t="s">
        <v>169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7" t="s">
        <v>84</v>
      </c>
      <c r="BK287" s="204">
        <f>ROUND(I287*H287,2)</f>
        <v>0</v>
      </c>
      <c r="BL287" s="17" t="s">
        <v>176</v>
      </c>
      <c r="BM287" s="203" t="s">
        <v>997</v>
      </c>
    </row>
    <row r="288" spans="1:65" s="2" customFormat="1" ht="24.2" customHeight="1">
      <c r="A288" s="35"/>
      <c r="B288" s="36"/>
      <c r="C288" s="192" t="s">
        <v>629</v>
      </c>
      <c r="D288" s="192" t="s">
        <v>171</v>
      </c>
      <c r="E288" s="193" t="s">
        <v>428</v>
      </c>
      <c r="F288" s="194" t="s">
        <v>429</v>
      </c>
      <c r="G288" s="195" t="s">
        <v>220</v>
      </c>
      <c r="H288" s="196">
        <v>19.603000000000002</v>
      </c>
      <c r="I288" s="197"/>
      <c r="J288" s="198">
        <f>ROUND(I288*H288,2)</f>
        <v>0</v>
      </c>
      <c r="K288" s="194" t="s">
        <v>175</v>
      </c>
      <c r="L288" s="40"/>
      <c r="M288" s="199" t="s">
        <v>1</v>
      </c>
      <c r="N288" s="200" t="s">
        <v>42</v>
      </c>
      <c r="O288" s="7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176</v>
      </c>
      <c r="AT288" s="203" t="s">
        <v>171</v>
      </c>
      <c r="AU288" s="203" t="s">
        <v>86</v>
      </c>
      <c r="AY288" s="17" t="s">
        <v>169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7" t="s">
        <v>84</v>
      </c>
      <c r="BK288" s="204">
        <f>ROUND(I288*H288,2)</f>
        <v>0</v>
      </c>
      <c r="BL288" s="17" t="s">
        <v>176</v>
      </c>
      <c r="BM288" s="203" t="s">
        <v>998</v>
      </c>
    </row>
    <row r="289" spans="1:65" s="13" customFormat="1">
      <c r="B289" s="205"/>
      <c r="C289" s="206"/>
      <c r="D289" s="207" t="s">
        <v>187</v>
      </c>
      <c r="E289" s="208" t="s">
        <v>1</v>
      </c>
      <c r="F289" s="209" t="s">
        <v>999</v>
      </c>
      <c r="G289" s="206"/>
      <c r="H289" s="210">
        <v>19.603000000000002</v>
      </c>
      <c r="I289" s="211"/>
      <c r="J289" s="206"/>
      <c r="K289" s="206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187</v>
      </c>
      <c r="AU289" s="216" t="s">
        <v>86</v>
      </c>
      <c r="AV289" s="13" t="s">
        <v>86</v>
      </c>
      <c r="AW289" s="13" t="s">
        <v>34</v>
      </c>
      <c r="AX289" s="13" t="s">
        <v>84</v>
      </c>
      <c r="AY289" s="216" t="s">
        <v>169</v>
      </c>
    </row>
    <row r="290" spans="1:65" s="12" customFormat="1" ht="22.9" customHeight="1">
      <c r="B290" s="176"/>
      <c r="C290" s="177"/>
      <c r="D290" s="178" t="s">
        <v>76</v>
      </c>
      <c r="E290" s="190" t="s">
        <v>432</v>
      </c>
      <c r="F290" s="190" t="s">
        <v>433</v>
      </c>
      <c r="G290" s="177"/>
      <c r="H290" s="177"/>
      <c r="I290" s="180"/>
      <c r="J290" s="191">
        <f>BK290</f>
        <v>0</v>
      </c>
      <c r="K290" s="177"/>
      <c r="L290" s="182"/>
      <c r="M290" s="183"/>
      <c r="N290" s="184"/>
      <c r="O290" s="184"/>
      <c r="P290" s="185">
        <f>SUM(P291:P292)</f>
        <v>0</v>
      </c>
      <c r="Q290" s="184"/>
      <c r="R290" s="185">
        <f>SUM(R291:R292)</f>
        <v>0</v>
      </c>
      <c r="S290" s="184"/>
      <c r="T290" s="186">
        <f>SUM(T291:T292)</f>
        <v>0</v>
      </c>
      <c r="AR290" s="187" t="s">
        <v>84</v>
      </c>
      <c r="AT290" s="188" t="s">
        <v>76</v>
      </c>
      <c r="AU290" s="188" t="s">
        <v>84</v>
      </c>
      <c r="AY290" s="187" t="s">
        <v>169</v>
      </c>
      <c r="BK290" s="189">
        <f>SUM(BK291:BK292)</f>
        <v>0</v>
      </c>
    </row>
    <row r="291" spans="1:65" s="2" customFormat="1" ht="24.2" customHeight="1">
      <c r="A291" s="35"/>
      <c r="B291" s="36"/>
      <c r="C291" s="192" t="s">
        <v>632</v>
      </c>
      <c r="D291" s="192" t="s">
        <v>171</v>
      </c>
      <c r="E291" s="193" t="s">
        <v>435</v>
      </c>
      <c r="F291" s="194" t="s">
        <v>436</v>
      </c>
      <c r="G291" s="195" t="s">
        <v>220</v>
      </c>
      <c r="H291" s="196">
        <v>151.27699999999999</v>
      </c>
      <c r="I291" s="197"/>
      <c r="J291" s="198">
        <f>ROUND(I291*H291,2)</f>
        <v>0</v>
      </c>
      <c r="K291" s="194" t="s">
        <v>185</v>
      </c>
      <c r="L291" s="40"/>
      <c r="M291" s="199" t="s">
        <v>1</v>
      </c>
      <c r="N291" s="200" t="s">
        <v>42</v>
      </c>
      <c r="O291" s="7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176</v>
      </c>
      <c r="AT291" s="203" t="s">
        <v>171</v>
      </c>
      <c r="AU291" s="203" t="s">
        <v>86</v>
      </c>
      <c r="AY291" s="17" t="s">
        <v>169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7" t="s">
        <v>84</v>
      </c>
      <c r="BK291" s="204">
        <f>ROUND(I291*H291,2)</f>
        <v>0</v>
      </c>
      <c r="BL291" s="17" t="s">
        <v>176</v>
      </c>
      <c r="BM291" s="203" t="s">
        <v>1000</v>
      </c>
    </row>
    <row r="292" spans="1:65" s="2" customFormat="1" ht="24.2" customHeight="1">
      <c r="A292" s="35"/>
      <c r="B292" s="36"/>
      <c r="C292" s="192" t="s">
        <v>634</v>
      </c>
      <c r="D292" s="192" t="s">
        <v>171</v>
      </c>
      <c r="E292" s="193" t="s">
        <v>439</v>
      </c>
      <c r="F292" s="194" t="s">
        <v>440</v>
      </c>
      <c r="G292" s="195" t="s">
        <v>220</v>
      </c>
      <c r="H292" s="196">
        <v>151.27699999999999</v>
      </c>
      <c r="I292" s="197"/>
      <c r="J292" s="198">
        <f>ROUND(I292*H292,2)</f>
        <v>0</v>
      </c>
      <c r="K292" s="194" t="s">
        <v>185</v>
      </c>
      <c r="L292" s="40"/>
      <c r="M292" s="242" t="s">
        <v>1</v>
      </c>
      <c r="N292" s="243" t="s">
        <v>42</v>
      </c>
      <c r="O292" s="244"/>
      <c r="P292" s="245">
        <f>O292*H292</f>
        <v>0</v>
      </c>
      <c r="Q292" s="245">
        <v>0</v>
      </c>
      <c r="R292" s="245">
        <f>Q292*H292</f>
        <v>0</v>
      </c>
      <c r="S292" s="245">
        <v>0</v>
      </c>
      <c r="T292" s="24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176</v>
      </c>
      <c r="AT292" s="203" t="s">
        <v>171</v>
      </c>
      <c r="AU292" s="203" t="s">
        <v>86</v>
      </c>
      <c r="AY292" s="17" t="s">
        <v>169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7" t="s">
        <v>84</v>
      </c>
      <c r="BK292" s="204">
        <f>ROUND(I292*H292,2)</f>
        <v>0</v>
      </c>
      <c r="BL292" s="17" t="s">
        <v>176</v>
      </c>
      <c r="BM292" s="203" t="s">
        <v>1001</v>
      </c>
    </row>
    <row r="293" spans="1:65" s="2" customFormat="1" ht="6.95" customHeight="1">
      <c r="A293" s="35"/>
      <c r="B293" s="55"/>
      <c r="C293" s="56"/>
      <c r="D293" s="56"/>
      <c r="E293" s="56"/>
      <c r="F293" s="56"/>
      <c r="G293" s="56"/>
      <c r="H293" s="56"/>
      <c r="I293" s="56"/>
      <c r="J293" s="56"/>
      <c r="K293" s="56"/>
      <c r="L293" s="40"/>
      <c r="M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</row>
  </sheetData>
  <sheetProtection algorithmName="SHA-512" hashValue="5nnvLNVPmK/Atf9G+xeEh1KFLL2sfncDY+7MEvMb4crFyCwL7QXXMagvhG4EBUvo8JtbiqK7N55H+2VvJwNK1A==" saltValue="+ZZXCZV3Yxb9Yr7fYYVsY8YYM75R5EhFKPWF9RP0csPD8S+vI+x2Fat2aQHcR6SNIOviJIZKm+cv3alBXXOYDw==" spinCount="100000" sheet="1" objects="1" scenarios="1" formatColumns="0" formatRows="0" autoFilter="0"/>
  <autoFilter ref="C129:K292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126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895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1002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ROUND((SUM(BE124:BE134)),  2)</f>
        <v>0</v>
      </c>
      <c r="G35" s="35"/>
      <c r="H35" s="35"/>
      <c r="I35" s="131">
        <v>0.21</v>
      </c>
      <c r="J35" s="130">
        <f>ROUND(((SUM(BE124:BE134))*I35),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ROUND((SUM(BF124:BF134)),  2)</f>
        <v>0</v>
      </c>
      <c r="G36" s="35"/>
      <c r="H36" s="35"/>
      <c r="I36" s="131">
        <v>0.15</v>
      </c>
      <c r="J36" s="130">
        <f>ROUND(((SUM(BF124:BF134))*I36),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895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5.2/SO 05 - VRN - Propustek v km 11,054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895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>5.2/SO 05 - VRN - Propustek v km 11,054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P126+P131+P133</f>
        <v>0</v>
      </c>
      <c r="Q125" s="184"/>
      <c r="R125" s="185">
        <f>R126+R131+R133</f>
        <v>0</v>
      </c>
      <c r="S125" s="184"/>
      <c r="T125" s="186">
        <f>T126+T131+T133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BK126+BK131+BK133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SUM(P127:P130)</f>
        <v>0</v>
      </c>
      <c r="Q126" s="184"/>
      <c r="R126" s="185">
        <f>SUM(R127:R130)</f>
        <v>0</v>
      </c>
      <c r="S126" s="184"/>
      <c r="T126" s="186">
        <f>SUM(T127:T130)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SUM(BK127:BK130)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175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1003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455</v>
      </c>
      <c r="F128" s="194" t="s">
        <v>456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457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1004</v>
      </c>
    </row>
    <row r="129" spans="1:65" s="2" customFormat="1" ht="14.45" customHeight="1">
      <c r="A129" s="35"/>
      <c r="B129" s="36"/>
      <c r="C129" s="192" t="s">
        <v>229</v>
      </c>
      <c r="D129" s="192" t="s">
        <v>171</v>
      </c>
      <c r="E129" s="193" t="s">
        <v>459</v>
      </c>
      <c r="F129" s="194" t="s">
        <v>460</v>
      </c>
      <c r="G129" s="195" t="s">
        <v>452</v>
      </c>
      <c r="H129" s="196">
        <v>1</v>
      </c>
      <c r="I129" s="197"/>
      <c r="J129" s="198">
        <f>ROUND(I129*H129,2)</f>
        <v>0</v>
      </c>
      <c r="K129" s="194" t="s">
        <v>175</v>
      </c>
      <c r="L129" s="40"/>
      <c r="M129" s="199" t="s">
        <v>1</v>
      </c>
      <c r="N129" s="200" t="s">
        <v>42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453</v>
      </c>
      <c r="AT129" s="203" t="s">
        <v>171</v>
      </c>
      <c r="AU129" s="203" t="s">
        <v>86</v>
      </c>
      <c r="AY129" s="17" t="s">
        <v>169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84</v>
      </c>
      <c r="BK129" s="204">
        <f>ROUND(I129*H129,2)</f>
        <v>0</v>
      </c>
      <c r="BL129" s="17" t="s">
        <v>453</v>
      </c>
      <c r="BM129" s="203" t="s">
        <v>1005</v>
      </c>
    </row>
    <row r="130" spans="1:65" s="2" customFormat="1" ht="14.45" customHeight="1">
      <c r="A130" s="35"/>
      <c r="B130" s="36"/>
      <c r="C130" s="192" t="s">
        <v>176</v>
      </c>
      <c r="D130" s="192" t="s">
        <v>171</v>
      </c>
      <c r="E130" s="193" t="s">
        <v>462</v>
      </c>
      <c r="F130" s="194" t="s">
        <v>463</v>
      </c>
      <c r="G130" s="195" t="s">
        <v>452</v>
      </c>
      <c r="H130" s="196">
        <v>1</v>
      </c>
      <c r="I130" s="197"/>
      <c r="J130" s="198">
        <f>ROUND(I130*H130,2)</f>
        <v>0</v>
      </c>
      <c r="K130" s="194" t="s">
        <v>175</v>
      </c>
      <c r="L130" s="40"/>
      <c r="M130" s="199" t="s">
        <v>1</v>
      </c>
      <c r="N130" s="200" t="s">
        <v>42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453</v>
      </c>
      <c r="AT130" s="203" t="s">
        <v>171</v>
      </c>
      <c r="AU130" s="203" t="s">
        <v>86</v>
      </c>
      <c r="AY130" s="17" t="s">
        <v>169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84</v>
      </c>
      <c r="BK130" s="204">
        <f>ROUND(I130*H130,2)</f>
        <v>0</v>
      </c>
      <c r="BL130" s="17" t="s">
        <v>453</v>
      </c>
      <c r="BM130" s="203" t="s">
        <v>1006</v>
      </c>
    </row>
    <row r="131" spans="1:65" s="12" customFormat="1" ht="22.9" customHeight="1">
      <c r="B131" s="176"/>
      <c r="C131" s="177"/>
      <c r="D131" s="178" t="s">
        <v>76</v>
      </c>
      <c r="E131" s="190" t="s">
        <v>465</v>
      </c>
      <c r="F131" s="190" t="s">
        <v>466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199</v>
      </c>
      <c r="AT131" s="188" t="s">
        <v>76</v>
      </c>
      <c r="AU131" s="188" t="s">
        <v>84</v>
      </c>
      <c r="AY131" s="187" t="s">
        <v>169</v>
      </c>
      <c r="BK131" s="189">
        <f>BK132</f>
        <v>0</v>
      </c>
    </row>
    <row r="132" spans="1:65" s="2" customFormat="1" ht="14.45" customHeight="1">
      <c r="A132" s="35"/>
      <c r="B132" s="36"/>
      <c r="C132" s="192" t="s">
        <v>199</v>
      </c>
      <c r="D132" s="192" t="s">
        <v>171</v>
      </c>
      <c r="E132" s="193" t="s">
        <v>467</v>
      </c>
      <c r="F132" s="194" t="s">
        <v>468</v>
      </c>
      <c r="G132" s="195" t="s">
        <v>452</v>
      </c>
      <c r="H132" s="196">
        <v>80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453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453</v>
      </c>
      <c r="BM132" s="203" t="s">
        <v>1007</v>
      </c>
    </row>
    <row r="133" spans="1:65" s="12" customFormat="1" ht="22.9" customHeight="1">
      <c r="B133" s="176"/>
      <c r="C133" s="177"/>
      <c r="D133" s="178" t="s">
        <v>76</v>
      </c>
      <c r="E133" s="190" t="s">
        <v>470</v>
      </c>
      <c r="F133" s="190" t="s">
        <v>471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P134</f>
        <v>0</v>
      </c>
      <c r="Q133" s="184"/>
      <c r="R133" s="185">
        <f>R134</f>
        <v>0</v>
      </c>
      <c r="S133" s="184"/>
      <c r="T133" s="186">
        <f>T134</f>
        <v>0</v>
      </c>
      <c r="AR133" s="187" t="s">
        <v>199</v>
      </c>
      <c r="AT133" s="188" t="s">
        <v>76</v>
      </c>
      <c r="AU133" s="188" t="s">
        <v>84</v>
      </c>
      <c r="AY133" s="187" t="s">
        <v>169</v>
      </c>
      <c r="BK133" s="189">
        <f>BK134</f>
        <v>0</v>
      </c>
    </row>
    <row r="134" spans="1:65" s="2" customFormat="1" ht="14.45" customHeight="1">
      <c r="A134" s="35"/>
      <c r="B134" s="36"/>
      <c r="C134" s="192" t="s">
        <v>206</v>
      </c>
      <c r="D134" s="192" t="s">
        <v>171</v>
      </c>
      <c r="E134" s="193" t="s">
        <v>472</v>
      </c>
      <c r="F134" s="194" t="s">
        <v>473</v>
      </c>
      <c r="G134" s="195" t="s">
        <v>452</v>
      </c>
      <c r="H134" s="196">
        <v>1</v>
      </c>
      <c r="I134" s="197"/>
      <c r="J134" s="198">
        <f>ROUND(I134*H134,2)</f>
        <v>0</v>
      </c>
      <c r="K134" s="194" t="s">
        <v>175</v>
      </c>
      <c r="L134" s="40"/>
      <c r="M134" s="242" t="s">
        <v>1</v>
      </c>
      <c r="N134" s="243" t="s">
        <v>42</v>
      </c>
      <c r="O134" s="244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453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453</v>
      </c>
      <c r="BM134" s="203" t="s">
        <v>1008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1pmfVs8obCXS/Q5KGAtl07Yp2Kp/uzHGeo+K8Yp7qyyvha4TASck6usV5YnlywRazCeb+5WAX3li6DWQDM5LKw==" saltValue="m5yt2Xh9BVjx3WChqhq9D54cxLbRTO0IC/eFEGOZISWNDP449EeBgCkj214zptxl2DRnQiOxc+k5FeKidk0ymw==" spinCount="100000" sheet="1" objects="1" scenarios="1" formatColumns="0" formatRows="0" autoFilter="0"/>
  <autoFilter ref="C123:K13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131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1009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1010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ROUND((SUM(BE129:BE272)),  2)</f>
        <v>0</v>
      </c>
      <c r="G35" s="35"/>
      <c r="H35" s="35"/>
      <c r="I35" s="131">
        <v>0.21</v>
      </c>
      <c r="J35" s="130">
        <f>ROUND(((SUM(BE129:BE272))*I35),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ROUND((SUM(BF129:BF272)),  2)</f>
        <v>0</v>
      </c>
      <c r="G36" s="35"/>
      <c r="H36" s="35"/>
      <c r="I36" s="131">
        <v>0.15</v>
      </c>
      <c r="J36" s="130">
        <f>ROUND(((SUM(BF129:BF272))*I36),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ROUND((SUM(BG129:BG272)),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ROUND((SUM(BH129:BH272)),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ROUND((SUM(BI129:BI272)),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1009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6.1/SO 06 - Most v km 11,422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147</v>
      </c>
      <c r="E101" s="162"/>
      <c r="F101" s="162"/>
      <c r="G101" s="162"/>
      <c r="H101" s="162"/>
      <c r="I101" s="162"/>
      <c r="J101" s="163">
        <f>J141</f>
        <v>0</v>
      </c>
      <c r="K101" s="105"/>
      <c r="L101" s="164"/>
    </row>
    <row r="102" spans="1:47" s="10" customFormat="1" ht="14.85" customHeight="1">
      <c r="B102" s="160"/>
      <c r="C102" s="105"/>
      <c r="D102" s="161" t="s">
        <v>477</v>
      </c>
      <c r="E102" s="162"/>
      <c r="F102" s="162"/>
      <c r="G102" s="162"/>
      <c r="H102" s="162"/>
      <c r="I102" s="162"/>
      <c r="J102" s="163">
        <f>J161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478</v>
      </c>
      <c r="E103" s="162"/>
      <c r="F103" s="162"/>
      <c r="G103" s="162"/>
      <c r="H103" s="162"/>
      <c r="I103" s="162"/>
      <c r="J103" s="163">
        <f>J169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150</v>
      </c>
      <c r="E104" s="162"/>
      <c r="F104" s="162"/>
      <c r="G104" s="162"/>
      <c r="H104" s="162"/>
      <c r="I104" s="162"/>
      <c r="J104" s="163">
        <f>J175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151</v>
      </c>
      <c r="E105" s="162"/>
      <c r="F105" s="162"/>
      <c r="G105" s="162"/>
      <c r="H105" s="162"/>
      <c r="I105" s="162"/>
      <c r="J105" s="163">
        <f>J182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152</v>
      </c>
      <c r="E106" s="162"/>
      <c r="F106" s="162"/>
      <c r="G106" s="162"/>
      <c r="H106" s="162"/>
      <c r="I106" s="162"/>
      <c r="J106" s="163">
        <f>J257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153</v>
      </c>
      <c r="E107" s="162"/>
      <c r="F107" s="162"/>
      <c r="G107" s="162"/>
      <c r="H107" s="162"/>
      <c r="I107" s="162"/>
      <c r="J107" s="163">
        <f>J270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3" t="s">
        <v>154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06" t="str">
        <f>E7</f>
        <v>Oprava mostních objektů v úseku Jaroměř - Česká Skalice</v>
      </c>
      <c r="F117" s="307"/>
      <c r="G117" s="307"/>
      <c r="H117" s="30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1"/>
      <c r="C118" s="29" t="s">
        <v>136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2" customFormat="1" ht="16.5" customHeight="1">
      <c r="A119" s="35"/>
      <c r="B119" s="36"/>
      <c r="C119" s="37"/>
      <c r="D119" s="37"/>
      <c r="E119" s="306" t="s">
        <v>1009</v>
      </c>
      <c r="F119" s="305"/>
      <c r="G119" s="305"/>
      <c r="H119" s="30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138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02" t="str">
        <f>E11</f>
        <v>6.1/SO 06 - Most v km 11,422</v>
      </c>
      <c r="F121" s="305"/>
      <c r="G121" s="305"/>
      <c r="H121" s="305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22</v>
      </c>
      <c r="D123" s="37"/>
      <c r="E123" s="37"/>
      <c r="F123" s="27" t="str">
        <f>F14</f>
        <v xml:space="preserve"> </v>
      </c>
      <c r="G123" s="37"/>
      <c r="H123" s="37"/>
      <c r="I123" s="29" t="s">
        <v>24</v>
      </c>
      <c r="J123" s="67" t="str">
        <f>IF(J14="","",J14)</f>
        <v>2. 10. 2020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29" t="s">
        <v>28</v>
      </c>
      <c r="D125" s="37"/>
      <c r="E125" s="37"/>
      <c r="F125" s="27" t="str">
        <f>E17</f>
        <v xml:space="preserve"> </v>
      </c>
      <c r="G125" s="37"/>
      <c r="H125" s="37"/>
      <c r="I125" s="29" t="s">
        <v>33</v>
      </c>
      <c r="J125" s="33" t="str">
        <f>E23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31</v>
      </c>
      <c r="D126" s="37"/>
      <c r="E126" s="37"/>
      <c r="F126" s="27" t="str">
        <f>IF(E20="","",E20)</f>
        <v>Vyplň údaj</v>
      </c>
      <c r="G126" s="37"/>
      <c r="H126" s="37"/>
      <c r="I126" s="29" t="s">
        <v>35</v>
      </c>
      <c r="J126" s="33" t="str">
        <f>E26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155</v>
      </c>
      <c r="D128" s="168" t="s">
        <v>62</v>
      </c>
      <c r="E128" s="168" t="s">
        <v>58</v>
      </c>
      <c r="F128" s="168" t="s">
        <v>59</v>
      </c>
      <c r="G128" s="168" t="s">
        <v>156</v>
      </c>
      <c r="H128" s="168" t="s">
        <v>157</v>
      </c>
      <c r="I128" s="168" t="s">
        <v>158</v>
      </c>
      <c r="J128" s="168" t="s">
        <v>142</v>
      </c>
      <c r="K128" s="169" t="s">
        <v>159</v>
      </c>
      <c r="L128" s="170"/>
      <c r="M128" s="76" t="s">
        <v>1</v>
      </c>
      <c r="N128" s="77" t="s">
        <v>41</v>
      </c>
      <c r="O128" s="77" t="s">
        <v>160</v>
      </c>
      <c r="P128" s="77" t="s">
        <v>161</v>
      </c>
      <c r="Q128" s="77" t="s">
        <v>162</v>
      </c>
      <c r="R128" s="77" t="s">
        <v>163</v>
      </c>
      <c r="S128" s="77" t="s">
        <v>164</v>
      </c>
      <c r="T128" s="78" t="s">
        <v>165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166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</f>
        <v>0</v>
      </c>
      <c r="Q129" s="80"/>
      <c r="R129" s="173">
        <f>R130</f>
        <v>123.12617836199999</v>
      </c>
      <c r="S129" s="80"/>
      <c r="T129" s="174">
        <f>T130</f>
        <v>301.37331999999998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76</v>
      </c>
      <c r="AU129" s="17" t="s">
        <v>144</v>
      </c>
      <c r="BK129" s="175">
        <f>BK130</f>
        <v>0</v>
      </c>
    </row>
    <row r="130" spans="1:65" s="12" customFormat="1" ht="25.9" customHeight="1">
      <c r="B130" s="176"/>
      <c r="C130" s="177"/>
      <c r="D130" s="178" t="s">
        <v>76</v>
      </c>
      <c r="E130" s="179" t="s">
        <v>167</v>
      </c>
      <c r="F130" s="179" t="s">
        <v>168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P131+P141+P169+P175+P182+P257+P270</f>
        <v>0</v>
      </c>
      <c r="Q130" s="184"/>
      <c r="R130" s="185">
        <f>R131+R141+R169+R175+R182+R257+R270</f>
        <v>123.12617836199999</v>
      </c>
      <c r="S130" s="184"/>
      <c r="T130" s="186">
        <f>T131+T141+T169+T175+T182+T257+T270</f>
        <v>301.37331999999998</v>
      </c>
      <c r="AR130" s="187" t="s">
        <v>84</v>
      </c>
      <c r="AT130" s="188" t="s">
        <v>76</v>
      </c>
      <c r="AU130" s="188" t="s">
        <v>77</v>
      </c>
      <c r="AY130" s="187" t="s">
        <v>169</v>
      </c>
      <c r="BK130" s="189">
        <f>BK131+BK141+BK169+BK175+BK182+BK257+BK270</f>
        <v>0</v>
      </c>
    </row>
    <row r="131" spans="1:65" s="12" customFormat="1" ht="22.9" customHeight="1">
      <c r="B131" s="176"/>
      <c r="C131" s="177"/>
      <c r="D131" s="178" t="s">
        <v>76</v>
      </c>
      <c r="E131" s="190" t="s">
        <v>84</v>
      </c>
      <c r="F131" s="190" t="s">
        <v>170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SUM(P132:P140)</f>
        <v>0</v>
      </c>
      <c r="Q131" s="184"/>
      <c r="R131" s="185">
        <f>SUM(R132:R140)</f>
        <v>0.23516288000000002</v>
      </c>
      <c r="S131" s="184"/>
      <c r="T131" s="186">
        <f>SUM(T132:T140)</f>
        <v>0</v>
      </c>
      <c r="AR131" s="187" t="s">
        <v>84</v>
      </c>
      <c r="AT131" s="188" t="s">
        <v>76</v>
      </c>
      <c r="AU131" s="188" t="s">
        <v>84</v>
      </c>
      <c r="AY131" s="187" t="s">
        <v>169</v>
      </c>
      <c r="BK131" s="189">
        <f>SUM(BK132:BK140)</f>
        <v>0</v>
      </c>
    </row>
    <row r="132" spans="1:65" s="2" customFormat="1" ht="24.2" customHeight="1">
      <c r="A132" s="35"/>
      <c r="B132" s="36"/>
      <c r="C132" s="192" t="s">
        <v>84</v>
      </c>
      <c r="D132" s="192" t="s">
        <v>171</v>
      </c>
      <c r="E132" s="193" t="s">
        <v>172</v>
      </c>
      <c r="F132" s="194" t="s">
        <v>173</v>
      </c>
      <c r="G132" s="195" t="s">
        <v>174</v>
      </c>
      <c r="H132" s="196">
        <v>1000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176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176</v>
      </c>
      <c r="BM132" s="203" t="s">
        <v>1011</v>
      </c>
    </row>
    <row r="133" spans="1:65" s="2" customFormat="1" ht="14.45" customHeight="1">
      <c r="A133" s="35"/>
      <c r="B133" s="36"/>
      <c r="C133" s="192" t="s">
        <v>86</v>
      </c>
      <c r="D133" s="192" t="s">
        <v>171</v>
      </c>
      <c r="E133" s="193" t="s">
        <v>178</v>
      </c>
      <c r="F133" s="194" t="s">
        <v>179</v>
      </c>
      <c r="G133" s="195" t="s">
        <v>174</v>
      </c>
      <c r="H133" s="196">
        <v>1000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1.8000000000000001E-4</v>
      </c>
      <c r="R133" s="201">
        <f>Q133*H133</f>
        <v>0.18000000000000002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1012</v>
      </c>
    </row>
    <row r="134" spans="1:65" s="2" customFormat="1" ht="24.2" customHeight="1">
      <c r="A134" s="35"/>
      <c r="B134" s="36"/>
      <c r="C134" s="192" t="s">
        <v>229</v>
      </c>
      <c r="D134" s="192" t="s">
        <v>171</v>
      </c>
      <c r="E134" s="193" t="s">
        <v>182</v>
      </c>
      <c r="F134" s="194" t="s">
        <v>183</v>
      </c>
      <c r="G134" s="195" t="s">
        <v>184</v>
      </c>
      <c r="H134" s="196">
        <v>2.5</v>
      </c>
      <c r="I134" s="197"/>
      <c r="J134" s="198">
        <f>ROUND(I134*H134,2)</f>
        <v>0</v>
      </c>
      <c r="K134" s="194" t="s">
        <v>185</v>
      </c>
      <c r="L134" s="40"/>
      <c r="M134" s="199" t="s">
        <v>1</v>
      </c>
      <c r="N134" s="200" t="s">
        <v>42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176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176</v>
      </c>
      <c r="BM134" s="203" t="s">
        <v>1013</v>
      </c>
    </row>
    <row r="135" spans="1:65" s="13" customFormat="1">
      <c r="B135" s="205"/>
      <c r="C135" s="206"/>
      <c r="D135" s="207" t="s">
        <v>187</v>
      </c>
      <c r="E135" s="208" t="s">
        <v>1</v>
      </c>
      <c r="F135" s="209" t="s">
        <v>1014</v>
      </c>
      <c r="G135" s="206"/>
      <c r="H135" s="210">
        <v>2.5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187</v>
      </c>
      <c r="AU135" s="216" t="s">
        <v>86</v>
      </c>
      <c r="AV135" s="13" t="s">
        <v>86</v>
      </c>
      <c r="AW135" s="13" t="s">
        <v>34</v>
      </c>
      <c r="AX135" s="13" t="s">
        <v>77</v>
      </c>
      <c r="AY135" s="216" t="s">
        <v>169</v>
      </c>
    </row>
    <row r="136" spans="1:65" s="14" customFormat="1">
      <c r="B136" s="217"/>
      <c r="C136" s="218"/>
      <c r="D136" s="207" t="s">
        <v>187</v>
      </c>
      <c r="E136" s="219" t="s">
        <v>1</v>
      </c>
      <c r="F136" s="220" t="s">
        <v>190</v>
      </c>
      <c r="G136" s="218"/>
      <c r="H136" s="221">
        <v>2.5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187</v>
      </c>
      <c r="AU136" s="227" t="s">
        <v>86</v>
      </c>
      <c r="AV136" s="14" t="s">
        <v>176</v>
      </c>
      <c r="AW136" s="14" t="s">
        <v>34</v>
      </c>
      <c r="AX136" s="14" t="s">
        <v>84</v>
      </c>
      <c r="AY136" s="227" t="s">
        <v>169</v>
      </c>
    </row>
    <row r="137" spans="1:65" s="2" customFormat="1" ht="24.2" customHeight="1">
      <c r="A137" s="35"/>
      <c r="B137" s="36"/>
      <c r="C137" s="192" t="s">
        <v>176</v>
      </c>
      <c r="D137" s="192" t="s">
        <v>171</v>
      </c>
      <c r="E137" s="193" t="s">
        <v>487</v>
      </c>
      <c r="F137" s="194" t="s">
        <v>488</v>
      </c>
      <c r="G137" s="195" t="s">
        <v>174</v>
      </c>
      <c r="H137" s="196">
        <v>16</v>
      </c>
      <c r="I137" s="197"/>
      <c r="J137" s="198">
        <f>ROUND(I137*H137,2)</f>
        <v>0</v>
      </c>
      <c r="K137" s="194" t="s">
        <v>185</v>
      </c>
      <c r="L137" s="40"/>
      <c r="M137" s="199" t="s">
        <v>1</v>
      </c>
      <c r="N137" s="200" t="s">
        <v>42</v>
      </c>
      <c r="O137" s="72"/>
      <c r="P137" s="201">
        <f>O137*H137</f>
        <v>0</v>
      </c>
      <c r="Q137" s="201">
        <v>3.4476799999999998E-3</v>
      </c>
      <c r="R137" s="201">
        <f>Q137*H137</f>
        <v>5.5162879999999997E-2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176</v>
      </c>
      <c r="AT137" s="203" t="s">
        <v>171</v>
      </c>
      <c r="AU137" s="203" t="s">
        <v>86</v>
      </c>
      <c r="AY137" s="17" t="s">
        <v>169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84</v>
      </c>
      <c r="BK137" s="204">
        <f>ROUND(I137*H137,2)</f>
        <v>0</v>
      </c>
      <c r="BL137" s="17" t="s">
        <v>176</v>
      </c>
      <c r="BM137" s="203" t="s">
        <v>1015</v>
      </c>
    </row>
    <row r="138" spans="1:65" s="13" customFormat="1">
      <c r="B138" s="205"/>
      <c r="C138" s="206"/>
      <c r="D138" s="207" t="s">
        <v>187</v>
      </c>
      <c r="E138" s="208" t="s">
        <v>1</v>
      </c>
      <c r="F138" s="209" t="s">
        <v>1016</v>
      </c>
      <c r="G138" s="206"/>
      <c r="H138" s="210">
        <v>16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187</v>
      </c>
      <c r="AU138" s="216" t="s">
        <v>86</v>
      </c>
      <c r="AV138" s="13" t="s">
        <v>86</v>
      </c>
      <c r="AW138" s="13" t="s">
        <v>34</v>
      </c>
      <c r="AX138" s="13" t="s">
        <v>77</v>
      </c>
      <c r="AY138" s="216" t="s">
        <v>169</v>
      </c>
    </row>
    <row r="139" spans="1:65" s="14" customFormat="1">
      <c r="B139" s="217"/>
      <c r="C139" s="218"/>
      <c r="D139" s="207" t="s">
        <v>187</v>
      </c>
      <c r="E139" s="219" t="s">
        <v>1</v>
      </c>
      <c r="F139" s="220" t="s">
        <v>190</v>
      </c>
      <c r="G139" s="218"/>
      <c r="H139" s="221">
        <v>16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187</v>
      </c>
      <c r="AU139" s="227" t="s">
        <v>86</v>
      </c>
      <c r="AV139" s="14" t="s">
        <v>176</v>
      </c>
      <c r="AW139" s="14" t="s">
        <v>34</v>
      </c>
      <c r="AX139" s="14" t="s">
        <v>84</v>
      </c>
      <c r="AY139" s="227" t="s">
        <v>169</v>
      </c>
    </row>
    <row r="140" spans="1:65" s="2" customFormat="1" ht="24.2" customHeight="1">
      <c r="A140" s="35"/>
      <c r="B140" s="36"/>
      <c r="C140" s="192" t="s">
        <v>199</v>
      </c>
      <c r="D140" s="192" t="s">
        <v>171</v>
      </c>
      <c r="E140" s="193" t="s">
        <v>492</v>
      </c>
      <c r="F140" s="194" t="s">
        <v>493</v>
      </c>
      <c r="G140" s="195" t="s">
        <v>174</v>
      </c>
      <c r="H140" s="196">
        <v>16</v>
      </c>
      <c r="I140" s="197"/>
      <c r="J140" s="198">
        <f>ROUND(I140*H140,2)</f>
        <v>0</v>
      </c>
      <c r="K140" s="194" t="s">
        <v>185</v>
      </c>
      <c r="L140" s="40"/>
      <c r="M140" s="199" t="s">
        <v>1</v>
      </c>
      <c r="N140" s="200" t="s">
        <v>42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176</v>
      </c>
      <c r="AT140" s="203" t="s">
        <v>171</v>
      </c>
      <c r="AU140" s="203" t="s">
        <v>86</v>
      </c>
      <c r="AY140" s="17" t="s">
        <v>169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84</v>
      </c>
      <c r="BK140" s="204">
        <f>ROUND(I140*H140,2)</f>
        <v>0</v>
      </c>
      <c r="BL140" s="17" t="s">
        <v>176</v>
      </c>
      <c r="BM140" s="203" t="s">
        <v>1017</v>
      </c>
    </row>
    <row r="141" spans="1:65" s="12" customFormat="1" ht="22.9" customHeight="1">
      <c r="B141" s="176"/>
      <c r="C141" s="177"/>
      <c r="D141" s="178" t="s">
        <v>76</v>
      </c>
      <c r="E141" s="190" t="s">
        <v>86</v>
      </c>
      <c r="F141" s="190" t="s">
        <v>191</v>
      </c>
      <c r="G141" s="177"/>
      <c r="H141" s="177"/>
      <c r="I141" s="180"/>
      <c r="J141" s="191">
        <f>BK141</f>
        <v>0</v>
      </c>
      <c r="K141" s="177"/>
      <c r="L141" s="182"/>
      <c r="M141" s="183"/>
      <c r="N141" s="184"/>
      <c r="O141" s="184"/>
      <c r="P141" s="185">
        <f>P142+SUM(P143:P161)</f>
        <v>0</v>
      </c>
      <c r="Q141" s="184"/>
      <c r="R141" s="185">
        <f>R142+SUM(R143:R161)</f>
        <v>27.310339703999997</v>
      </c>
      <c r="S141" s="184"/>
      <c r="T141" s="186">
        <f>T142+SUM(T143:T161)</f>
        <v>1.10595</v>
      </c>
      <c r="AR141" s="187" t="s">
        <v>84</v>
      </c>
      <c r="AT141" s="188" t="s">
        <v>76</v>
      </c>
      <c r="AU141" s="188" t="s">
        <v>84</v>
      </c>
      <c r="AY141" s="187" t="s">
        <v>169</v>
      </c>
      <c r="BK141" s="189">
        <f>BK142+SUM(BK143:BK161)</f>
        <v>0</v>
      </c>
    </row>
    <row r="142" spans="1:65" s="2" customFormat="1" ht="24.2" customHeight="1">
      <c r="A142" s="35"/>
      <c r="B142" s="36"/>
      <c r="C142" s="192" t="s">
        <v>206</v>
      </c>
      <c r="D142" s="192" t="s">
        <v>171</v>
      </c>
      <c r="E142" s="193" t="s">
        <v>207</v>
      </c>
      <c r="F142" s="194" t="s">
        <v>208</v>
      </c>
      <c r="G142" s="195" t="s">
        <v>209</v>
      </c>
      <c r="H142" s="196">
        <v>144</v>
      </c>
      <c r="I142" s="197"/>
      <c r="J142" s="198">
        <f>ROUND(I142*H142,2)</f>
        <v>0</v>
      </c>
      <c r="K142" s="194" t="s">
        <v>185</v>
      </c>
      <c r="L142" s="40"/>
      <c r="M142" s="199" t="s">
        <v>1</v>
      </c>
      <c r="N142" s="200" t="s">
        <v>42</v>
      </c>
      <c r="O142" s="72"/>
      <c r="P142" s="201">
        <f>O142*H142</f>
        <v>0</v>
      </c>
      <c r="Q142" s="201">
        <v>6.2890800000000004E-5</v>
      </c>
      <c r="R142" s="201">
        <f>Q142*H142</f>
        <v>9.0562752E-3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176</v>
      </c>
      <c r="AT142" s="203" t="s">
        <v>171</v>
      </c>
      <c r="AU142" s="203" t="s">
        <v>86</v>
      </c>
      <c r="AY142" s="17" t="s">
        <v>169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84</v>
      </c>
      <c r="BK142" s="204">
        <f>ROUND(I142*H142,2)</f>
        <v>0</v>
      </c>
      <c r="BL142" s="17" t="s">
        <v>176</v>
      </c>
      <c r="BM142" s="203" t="s">
        <v>1018</v>
      </c>
    </row>
    <row r="143" spans="1:65" s="2" customFormat="1" ht="19.5">
      <c r="A143" s="35"/>
      <c r="B143" s="36"/>
      <c r="C143" s="37"/>
      <c r="D143" s="207" t="s">
        <v>196</v>
      </c>
      <c r="E143" s="37"/>
      <c r="F143" s="228" t="s">
        <v>211</v>
      </c>
      <c r="G143" s="37"/>
      <c r="H143" s="37"/>
      <c r="I143" s="229"/>
      <c r="J143" s="37"/>
      <c r="K143" s="37"/>
      <c r="L143" s="40"/>
      <c r="M143" s="230"/>
      <c r="N143" s="231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196</v>
      </c>
      <c r="AU143" s="17" t="s">
        <v>86</v>
      </c>
    </row>
    <row r="144" spans="1:65" s="13" customFormat="1">
      <c r="B144" s="205"/>
      <c r="C144" s="206"/>
      <c r="D144" s="207" t="s">
        <v>187</v>
      </c>
      <c r="E144" s="206"/>
      <c r="F144" s="209" t="s">
        <v>1019</v>
      </c>
      <c r="G144" s="206"/>
      <c r="H144" s="210">
        <v>144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187</v>
      </c>
      <c r="AU144" s="216" t="s">
        <v>86</v>
      </c>
      <c r="AV144" s="13" t="s">
        <v>86</v>
      </c>
      <c r="AW144" s="13" t="s">
        <v>4</v>
      </c>
      <c r="AX144" s="13" t="s">
        <v>84</v>
      </c>
      <c r="AY144" s="216" t="s">
        <v>169</v>
      </c>
    </row>
    <row r="145" spans="1:65" s="2" customFormat="1" ht="14.45" customHeight="1">
      <c r="A145" s="35"/>
      <c r="B145" s="36"/>
      <c r="C145" s="232" t="s">
        <v>216</v>
      </c>
      <c r="D145" s="232" t="s">
        <v>217</v>
      </c>
      <c r="E145" s="233" t="s">
        <v>218</v>
      </c>
      <c r="F145" s="234" t="s">
        <v>219</v>
      </c>
      <c r="G145" s="235" t="s">
        <v>220</v>
      </c>
      <c r="H145" s="236">
        <v>14.4</v>
      </c>
      <c r="I145" s="237"/>
      <c r="J145" s="238">
        <f>ROUND(I145*H145,2)</f>
        <v>0</v>
      </c>
      <c r="K145" s="234" t="s">
        <v>185</v>
      </c>
      <c r="L145" s="239"/>
      <c r="M145" s="240" t="s">
        <v>1</v>
      </c>
      <c r="N145" s="241" t="s">
        <v>42</v>
      </c>
      <c r="O145" s="72"/>
      <c r="P145" s="201">
        <f>O145*H145</f>
        <v>0</v>
      </c>
      <c r="Q145" s="201">
        <v>1</v>
      </c>
      <c r="R145" s="201">
        <f>Q145*H145</f>
        <v>14.4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221</v>
      </c>
      <c r="AT145" s="203" t="s">
        <v>217</v>
      </c>
      <c r="AU145" s="203" t="s">
        <v>86</v>
      </c>
      <c r="AY145" s="17" t="s">
        <v>169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84</v>
      </c>
      <c r="BK145" s="204">
        <f>ROUND(I145*H145,2)</f>
        <v>0</v>
      </c>
      <c r="BL145" s="17" t="s">
        <v>176</v>
      </c>
      <c r="BM145" s="203" t="s">
        <v>1020</v>
      </c>
    </row>
    <row r="146" spans="1:65" s="13" customFormat="1">
      <c r="B146" s="205"/>
      <c r="C146" s="206"/>
      <c r="D146" s="207" t="s">
        <v>187</v>
      </c>
      <c r="E146" s="208" t="s">
        <v>1</v>
      </c>
      <c r="F146" s="209" t="s">
        <v>1021</v>
      </c>
      <c r="G146" s="206"/>
      <c r="H146" s="210">
        <v>14.4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187</v>
      </c>
      <c r="AU146" s="216" t="s">
        <v>86</v>
      </c>
      <c r="AV146" s="13" t="s">
        <v>86</v>
      </c>
      <c r="AW146" s="13" t="s">
        <v>34</v>
      </c>
      <c r="AX146" s="13" t="s">
        <v>84</v>
      </c>
      <c r="AY146" s="216" t="s">
        <v>169</v>
      </c>
    </row>
    <row r="147" spans="1:65" s="2" customFormat="1" ht="14.45" customHeight="1">
      <c r="A147" s="35"/>
      <c r="B147" s="36"/>
      <c r="C147" s="232" t="s">
        <v>221</v>
      </c>
      <c r="D147" s="232" t="s">
        <v>217</v>
      </c>
      <c r="E147" s="233" t="s">
        <v>224</v>
      </c>
      <c r="F147" s="234" t="s">
        <v>225</v>
      </c>
      <c r="G147" s="235" t="s">
        <v>226</v>
      </c>
      <c r="H147" s="236">
        <v>115.2</v>
      </c>
      <c r="I147" s="237"/>
      <c r="J147" s="238">
        <f>ROUND(I147*H147,2)</f>
        <v>0</v>
      </c>
      <c r="K147" s="234" t="s">
        <v>185</v>
      </c>
      <c r="L147" s="239"/>
      <c r="M147" s="240" t="s">
        <v>1</v>
      </c>
      <c r="N147" s="241" t="s">
        <v>42</v>
      </c>
      <c r="O147" s="72"/>
      <c r="P147" s="201">
        <f>O147*H147</f>
        <v>0</v>
      </c>
      <c r="Q147" s="201">
        <v>1E-3</v>
      </c>
      <c r="R147" s="201">
        <f>Q147*H147</f>
        <v>0.11520000000000001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221</v>
      </c>
      <c r="AT147" s="203" t="s">
        <v>217</v>
      </c>
      <c r="AU147" s="203" t="s">
        <v>86</v>
      </c>
      <c r="AY147" s="17" t="s">
        <v>169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84</v>
      </c>
      <c r="BK147" s="204">
        <f>ROUND(I147*H147,2)</f>
        <v>0</v>
      </c>
      <c r="BL147" s="17" t="s">
        <v>176</v>
      </c>
      <c r="BM147" s="203" t="s">
        <v>1022</v>
      </c>
    </row>
    <row r="148" spans="1:65" s="13" customFormat="1">
      <c r="B148" s="205"/>
      <c r="C148" s="206"/>
      <c r="D148" s="207" t="s">
        <v>187</v>
      </c>
      <c r="E148" s="208" t="s">
        <v>1</v>
      </c>
      <c r="F148" s="209" t="s">
        <v>1023</v>
      </c>
      <c r="G148" s="206"/>
      <c r="H148" s="210">
        <v>115.2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187</v>
      </c>
      <c r="AU148" s="216" t="s">
        <v>86</v>
      </c>
      <c r="AV148" s="13" t="s">
        <v>86</v>
      </c>
      <c r="AW148" s="13" t="s">
        <v>34</v>
      </c>
      <c r="AX148" s="13" t="s">
        <v>84</v>
      </c>
      <c r="AY148" s="216" t="s">
        <v>169</v>
      </c>
    </row>
    <row r="149" spans="1:65" s="2" customFormat="1" ht="24.2" customHeight="1">
      <c r="A149" s="35"/>
      <c r="B149" s="36"/>
      <c r="C149" s="192" t="s">
        <v>231</v>
      </c>
      <c r="D149" s="192" t="s">
        <v>171</v>
      </c>
      <c r="E149" s="193" t="s">
        <v>192</v>
      </c>
      <c r="F149" s="194" t="s">
        <v>193</v>
      </c>
      <c r="G149" s="195" t="s">
        <v>194</v>
      </c>
      <c r="H149" s="196">
        <v>166.11</v>
      </c>
      <c r="I149" s="197"/>
      <c r="J149" s="198">
        <f>ROUND(I149*H149,2)</f>
        <v>0</v>
      </c>
      <c r="K149" s="194" t="s">
        <v>185</v>
      </c>
      <c r="L149" s="40"/>
      <c r="M149" s="199" t="s">
        <v>1</v>
      </c>
      <c r="N149" s="200" t="s">
        <v>42</v>
      </c>
      <c r="O149" s="72"/>
      <c r="P149" s="201">
        <f>O149*H149</f>
        <v>0</v>
      </c>
      <c r="Q149" s="201">
        <v>4.7056000000000002E-4</v>
      </c>
      <c r="R149" s="201">
        <f>Q149*H149</f>
        <v>7.8164721600000014E-2</v>
      </c>
      <c r="S149" s="201">
        <v>5.0000000000000001E-3</v>
      </c>
      <c r="T149" s="202">
        <f>S149*H149</f>
        <v>0.83055000000000012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176</v>
      </c>
      <c r="AT149" s="203" t="s">
        <v>171</v>
      </c>
      <c r="AU149" s="203" t="s">
        <v>86</v>
      </c>
      <c r="AY149" s="17" t="s">
        <v>169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84</v>
      </c>
      <c r="BK149" s="204">
        <f>ROUND(I149*H149,2)</f>
        <v>0</v>
      </c>
      <c r="BL149" s="17" t="s">
        <v>176</v>
      </c>
      <c r="BM149" s="203" t="s">
        <v>1024</v>
      </c>
    </row>
    <row r="150" spans="1:65" s="2" customFormat="1" ht="19.5">
      <c r="A150" s="35"/>
      <c r="B150" s="36"/>
      <c r="C150" s="37"/>
      <c r="D150" s="207" t="s">
        <v>196</v>
      </c>
      <c r="E150" s="37"/>
      <c r="F150" s="228" t="s">
        <v>1025</v>
      </c>
      <c r="G150" s="37"/>
      <c r="H150" s="37"/>
      <c r="I150" s="229"/>
      <c r="J150" s="37"/>
      <c r="K150" s="37"/>
      <c r="L150" s="40"/>
      <c r="M150" s="230"/>
      <c r="N150" s="231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196</v>
      </c>
      <c r="AU150" s="17" t="s">
        <v>86</v>
      </c>
    </row>
    <row r="151" spans="1:65" s="13" customFormat="1">
      <c r="B151" s="205"/>
      <c r="C151" s="206"/>
      <c r="D151" s="207" t="s">
        <v>187</v>
      </c>
      <c r="E151" s="208" t="s">
        <v>1</v>
      </c>
      <c r="F151" s="209" t="s">
        <v>1026</v>
      </c>
      <c r="G151" s="206"/>
      <c r="H151" s="210">
        <v>24.5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187</v>
      </c>
      <c r="AU151" s="216" t="s">
        <v>86</v>
      </c>
      <c r="AV151" s="13" t="s">
        <v>86</v>
      </c>
      <c r="AW151" s="13" t="s">
        <v>34</v>
      </c>
      <c r="AX151" s="13" t="s">
        <v>77</v>
      </c>
      <c r="AY151" s="216" t="s">
        <v>169</v>
      </c>
    </row>
    <row r="152" spans="1:65" s="13" customFormat="1">
      <c r="B152" s="205"/>
      <c r="C152" s="206"/>
      <c r="D152" s="207" t="s">
        <v>187</v>
      </c>
      <c r="E152" s="208" t="s">
        <v>1</v>
      </c>
      <c r="F152" s="209" t="s">
        <v>1027</v>
      </c>
      <c r="G152" s="206"/>
      <c r="H152" s="210">
        <v>2.4500000000000002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187</v>
      </c>
      <c r="AU152" s="216" t="s">
        <v>86</v>
      </c>
      <c r="AV152" s="13" t="s">
        <v>86</v>
      </c>
      <c r="AW152" s="13" t="s">
        <v>34</v>
      </c>
      <c r="AX152" s="13" t="s">
        <v>77</v>
      </c>
      <c r="AY152" s="216" t="s">
        <v>169</v>
      </c>
    </row>
    <row r="153" spans="1:65" s="13" customFormat="1">
      <c r="B153" s="205"/>
      <c r="C153" s="206"/>
      <c r="D153" s="207" t="s">
        <v>187</v>
      </c>
      <c r="E153" s="208" t="s">
        <v>1</v>
      </c>
      <c r="F153" s="209" t="s">
        <v>1028</v>
      </c>
      <c r="G153" s="206"/>
      <c r="H153" s="210">
        <v>34.299999999999997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187</v>
      </c>
      <c r="AU153" s="216" t="s">
        <v>86</v>
      </c>
      <c r="AV153" s="13" t="s">
        <v>86</v>
      </c>
      <c r="AW153" s="13" t="s">
        <v>34</v>
      </c>
      <c r="AX153" s="13" t="s">
        <v>77</v>
      </c>
      <c r="AY153" s="216" t="s">
        <v>169</v>
      </c>
    </row>
    <row r="154" spans="1:65" s="13" customFormat="1">
      <c r="B154" s="205"/>
      <c r="C154" s="206"/>
      <c r="D154" s="207" t="s">
        <v>187</v>
      </c>
      <c r="E154" s="208" t="s">
        <v>1</v>
      </c>
      <c r="F154" s="209" t="s">
        <v>1029</v>
      </c>
      <c r="G154" s="206"/>
      <c r="H154" s="210">
        <v>34.299999999999997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187</v>
      </c>
      <c r="AU154" s="216" t="s">
        <v>86</v>
      </c>
      <c r="AV154" s="13" t="s">
        <v>86</v>
      </c>
      <c r="AW154" s="13" t="s">
        <v>34</v>
      </c>
      <c r="AX154" s="13" t="s">
        <v>77</v>
      </c>
      <c r="AY154" s="216" t="s">
        <v>169</v>
      </c>
    </row>
    <row r="155" spans="1:65" s="13" customFormat="1">
      <c r="B155" s="205"/>
      <c r="C155" s="206"/>
      <c r="D155" s="207" t="s">
        <v>187</v>
      </c>
      <c r="E155" s="208" t="s">
        <v>1</v>
      </c>
      <c r="F155" s="209" t="s">
        <v>1030</v>
      </c>
      <c r="G155" s="206"/>
      <c r="H155" s="210">
        <v>42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187</v>
      </c>
      <c r="AU155" s="216" t="s">
        <v>86</v>
      </c>
      <c r="AV155" s="13" t="s">
        <v>86</v>
      </c>
      <c r="AW155" s="13" t="s">
        <v>34</v>
      </c>
      <c r="AX155" s="13" t="s">
        <v>77</v>
      </c>
      <c r="AY155" s="216" t="s">
        <v>169</v>
      </c>
    </row>
    <row r="156" spans="1:65" s="13" customFormat="1">
      <c r="B156" s="205"/>
      <c r="C156" s="206"/>
      <c r="D156" s="207" t="s">
        <v>187</v>
      </c>
      <c r="E156" s="208" t="s">
        <v>1</v>
      </c>
      <c r="F156" s="209" t="s">
        <v>1031</v>
      </c>
      <c r="G156" s="206"/>
      <c r="H156" s="210">
        <v>28.56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187</v>
      </c>
      <c r="AU156" s="216" t="s">
        <v>86</v>
      </c>
      <c r="AV156" s="13" t="s">
        <v>86</v>
      </c>
      <c r="AW156" s="13" t="s">
        <v>34</v>
      </c>
      <c r="AX156" s="13" t="s">
        <v>77</v>
      </c>
      <c r="AY156" s="216" t="s">
        <v>169</v>
      </c>
    </row>
    <row r="157" spans="1:65" s="14" customFormat="1">
      <c r="B157" s="217"/>
      <c r="C157" s="218"/>
      <c r="D157" s="207" t="s">
        <v>187</v>
      </c>
      <c r="E157" s="219" t="s">
        <v>1</v>
      </c>
      <c r="F157" s="220" t="s">
        <v>190</v>
      </c>
      <c r="G157" s="218"/>
      <c r="H157" s="221">
        <v>166.11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187</v>
      </c>
      <c r="AU157" s="227" t="s">
        <v>86</v>
      </c>
      <c r="AV157" s="14" t="s">
        <v>176</v>
      </c>
      <c r="AW157" s="14" t="s">
        <v>34</v>
      </c>
      <c r="AX157" s="14" t="s">
        <v>84</v>
      </c>
      <c r="AY157" s="227" t="s">
        <v>169</v>
      </c>
    </row>
    <row r="158" spans="1:65" s="2" customFormat="1" ht="24.2" customHeight="1">
      <c r="A158" s="35"/>
      <c r="B158" s="36"/>
      <c r="C158" s="192" t="s">
        <v>238</v>
      </c>
      <c r="D158" s="192" t="s">
        <v>171</v>
      </c>
      <c r="E158" s="193" t="s">
        <v>200</v>
      </c>
      <c r="F158" s="194" t="s">
        <v>201</v>
      </c>
      <c r="G158" s="195" t="s">
        <v>194</v>
      </c>
      <c r="H158" s="196">
        <v>55.08</v>
      </c>
      <c r="I158" s="197"/>
      <c r="J158" s="198">
        <f>ROUND(I158*H158,2)</f>
        <v>0</v>
      </c>
      <c r="K158" s="194" t="s">
        <v>185</v>
      </c>
      <c r="L158" s="40"/>
      <c r="M158" s="199" t="s">
        <v>1</v>
      </c>
      <c r="N158" s="200" t="s">
        <v>42</v>
      </c>
      <c r="O158" s="72"/>
      <c r="P158" s="201">
        <f>O158*H158</f>
        <v>0</v>
      </c>
      <c r="Q158" s="201">
        <v>5.1272000000000004E-4</v>
      </c>
      <c r="R158" s="201">
        <f>Q158*H158</f>
        <v>2.82406176E-2</v>
      </c>
      <c r="S158" s="201">
        <v>5.0000000000000001E-3</v>
      </c>
      <c r="T158" s="202">
        <f>S158*H158</f>
        <v>0.27539999999999998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176</v>
      </c>
      <c r="AT158" s="203" t="s">
        <v>171</v>
      </c>
      <c r="AU158" s="203" t="s">
        <v>86</v>
      </c>
      <c r="AY158" s="17" t="s">
        <v>169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84</v>
      </c>
      <c r="BK158" s="204">
        <f>ROUND(I158*H158,2)</f>
        <v>0</v>
      </c>
      <c r="BL158" s="17" t="s">
        <v>176</v>
      </c>
      <c r="BM158" s="203" t="s">
        <v>1032</v>
      </c>
    </row>
    <row r="159" spans="1:65" s="2" customFormat="1" ht="19.5">
      <c r="A159" s="35"/>
      <c r="B159" s="36"/>
      <c r="C159" s="37"/>
      <c r="D159" s="207" t="s">
        <v>196</v>
      </c>
      <c r="E159" s="37"/>
      <c r="F159" s="228" t="s">
        <v>1033</v>
      </c>
      <c r="G159" s="37"/>
      <c r="H159" s="37"/>
      <c r="I159" s="229"/>
      <c r="J159" s="37"/>
      <c r="K159" s="37"/>
      <c r="L159" s="40"/>
      <c r="M159" s="230"/>
      <c r="N159" s="231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196</v>
      </c>
      <c r="AU159" s="17" t="s">
        <v>86</v>
      </c>
    </row>
    <row r="160" spans="1:65" s="13" customFormat="1">
      <c r="B160" s="205"/>
      <c r="C160" s="206"/>
      <c r="D160" s="207" t="s">
        <v>187</v>
      </c>
      <c r="E160" s="208" t="s">
        <v>1</v>
      </c>
      <c r="F160" s="209" t="s">
        <v>1034</v>
      </c>
      <c r="G160" s="206"/>
      <c r="H160" s="210">
        <v>55.08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187</v>
      </c>
      <c r="AU160" s="216" t="s">
        <v>86</v>
      </c>
      <c r="AV160" s="13" t="s">
        <v>86</v>
      </c>
      <c r="AW160" s="13" t="s">
        <v>34</v>
      </c>
      <c r="AX160" s="13" t="s">
        <v>84</v>
      </c>
      <c r="AY160" s="216" t="s">
        <v>169</v>
      </c>
    </row>
    <row r="161" spans="1:65" s="12" customFormat="1" ht="20.85" customHeight="1">
      <c r="B161" s="176"/>
      <c r="C161" s="177"/>
      <c r="D161" s="178" t="s">
        <v>76</v>
      </c>
      <c r="E161" s="190" t="s">
        <v>229</v>
      </c>
      <c r="F161" s="190" t="s">
        <v>230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SUM(P162:P168)</f>
        <v>0</v>
      </c>
      <c r="Q161" s="184"/>
      <c r="R161" s="185">
        <f>SUM(R162:R168)</f>
        <v>12.679678089599999</v>
      </c>
      <c r="S161" s="184"/>
      <c r="T161" s="186">
        <f>SUM(T162:T168)</f>
        <v>0</v>
      </c>
      <c r="AR161" s="187" t="s">
        <v>84</v>
      </c>
      <c r="AT161" s="188" t="s">
        <v>76</v>
      </c>
      <c r="AU161" s="188" t="s">
        <v>86</v>
      </c>
      <c r="AY161" s="187" t="s">
        <v>169</v>
      </c>
      <c r="BK161" s="189">
        <f>SUM(BK162:BK168)</f>
        <v>0</v>
      </c>
    </row>
    <row r="162" spans="1:65" s="2" customFormat="1" ht="14.45" customHeight="1">
      <c r="A162" s="35"/>
      <c r="B162" s="36"/>
      <c r="C162" s="192" t="s">
        <v>247</v>
      </c>
      <c r="D162" s="192" t="s">
        <v>171</v>
      </c>
      <c r="E162" s="193" t="s">
        <v>232</v>
      </c>
      <c r="F162" s="194" t="s">
        <v>233</v>
      </c>
      <c r="G162" s="195" t="s">
        <v>184</v>
      </c>
      <c r="H162" s="196">
        <v>2.4</v>
      </c>
      <c r="I162" s="197"/>
      <c r="J162" s="198">
        <f>ROUND(I162*H162,2)</f>
        <v>0</v>
      </c>
      <c r="K162" s="194" t="s">
        <v>185</v>
      </c>
      <c r="L162" s="40"/>
      <c r="M162" s="199" t="s">
        <v>1</v>
      </c>
      <c r="N162" s="200" t="s">
        <v>42</v>
      </c>
      <c r="O162" s="72"/>
      <c r="P162" s="201">
        <f>O162*H162</f>
        <v>0</v>
      </c>
      <c r="Q162" s="201">
        <v>2.2563422040000001</v>
      </c>
      <c r="R162" s="201">
        <f>Q162*H162</f>
        <v>5.4152212895999998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176</v>
      </c>
      <c r="AT162" s="203" t="s">
        <v>171</v>
      </c>
      <c r="AU162" s="203" t="s">
        <v>229</v>
      </c>
      <c r="AY162" s="17" t="s">
        <v>169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84</v>
      </c>
      <c r="BK162" s="204">
        <f>ROUND(I162*H162,2)</f>
        <v>0</v>
      </c>
      <c r="BL162" s="17" t="s">
        <v>176</v>
      </c>
      <c r="BM162" s="203" t="s">
        <v>1035</v>
      </c>
    </row>
    <row r="163" spans="1:65" s="2" customFormat="1" ht="19.5">
      <c r="A163" s="35"/>
      <c r="B163" s="36"/>
      <c r="C163" s="37"/>
      <c r="D163" s="207" t="s">
        <v>196</v>
      </c>
      <c r="E163" s="37"/>
      <c r="F163" s="228" t="s">
        <v>235</v>
      </c>
      <c r="G163" s="37"/>
      <c r="H163" s="37"/>
      <c r="I163" s="229"/>
      <c r="J163" s="37"/>
      <c r="K163" s="37"/>
      <c r="L163" s="40"/>
      <c r="M163" s="230"/>
      <c r="N163" s="231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196</v>
      </c>
      <c r="AU163" s="17" t="s">
        <v>229</v>
      </c>
    </row>
    <row r="164" spans="1:65" s="13" customFormat="1">
      <c r="B164" s="205"/>
      <c r="C164" s="206"/>
      <c r="D164" s="207" t="s">
        <v>187</v>
      </c>
      <c r="E164" s="208" t="s">
        <v>1</v>
      </c>
      <c r="F164" s="209" t="s">
        <v>1036</v>
      </c>
      <c r="G164" s="206"/>
      <c r="H164" s="210">
        <v>2.4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187</v>
      </c>
      <c r="AU164" s="216" t="s">
        <v>229</v>
      </c>
      <c r="AV164" s="13" t="s">
        <v>86</v>
      </c>
      <c r="AW164" s="13" t="s">
        <v>34</v>
      </c>
      <c r="AX164" s="13" t="s">
        <v>84</v>
      </c>
      <c r="AY164" s="216" t="s">
        <v>169</v>
      </c>
    </row>
    <row r="165" spans="1:65" s="2" customFormat="1" ht="24.2" customHeight="1">
      <c r="A165" s="35"/>
      <c r="B165" s="36"/>
      <c r="C165" s="192" t="s">
        <v>251</v>
      </c>
      <c r="D165" s="192" t="s">
        <v>171</v>
      </c>
      <c r="E165" s="193" t="s">
        <v>513</v>
      </c>
      <c r="F165" s="194" t="s">
        <v>514</v>
      </c>
      <c r="G165" s="195" t="s">
        <v>184</v>
      </c>
      <c r="H165" s="196">
        <v>3</v>
      </c>
      <c r="I165" s="197"/>
      <c r="J165" s="198">
        <f>ROUND(I165*H165,2)</f>
        <v>0</v>
      </c>
      <c r="K165" s="194" t="s">
        <v>185</v>
      </c>
      <c r="L165" s="40"/>
      <c r="M165" s="199" t="s">
        <v>1</v>
      </c>
      <c r="N165" s="200" t="s">
        <v>42</v>
      </c>
      <c r="O165" s="72"/>
      <c r="P165" s="201">
        <f>O165*H165</f>
        <v>0</v>
      </c>
      <c r="Q165" s="201">
        <v>2.1485600000000001E-2</v>
      </c>
      <c r="R165" s="201">
        <f>Q165*H165</f>
        <v>6.4456800000000009E-2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176</v>
      </c>
      <c r="AT165" s="203" t="s">
        <v>171</v>
      </c>
      <c r="AU165" s="203" t="s">
        <v>229</v>
      </c>
      <c r="AY165" s="17" t="s">
        <v>169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84</v>
      </c>
      <c r="BK165" s="204">
        <f>ROUND(I165*H165,2)</f>
        <v>0</v>
      </c>
      <c r="BL165" s="17" t="s">
        <v>176</v>
      </c>
      <c r="BM165" s="203" t="s">
        <v>1037</v>
      </c>
    </row>
    <row r="166" spans="1:65" s="13" customFormat="1">
      <c r="B166" s="205"/>
      <c r="C166" s="206"/>
      <c r="D166" s="207" t="s">
        <v>187</v>
      </c>
      <c r="E166" s="208" t="s">
        <v>1</v>
      </c>
      <c r="F166" s="209" t="s">
        <v>1038</v>
      </c>
      <c r="G166" s="206"/>
      <c r="H166" s="210">
        <v>3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187</v>
      </c>
      <c r="AU166" s="216" t="s">
        <v>229</v>
      </c>
      <c r="AV166" s="13" t="s">
        <v>86</v>
      </c>
      <c r="AW166" s="13" t="s">
        <v>34</v>
      </c>
      <c r="AX166" s="13" t="s">
        <v>84</v>
      </c>
      <c r="AY166" s="216" t="s">
        <v>169</v>
      </c>
    </row>
    <row r="167" spans="1:65" s="2" customFormat="1" ht="14.45" customHeight="1">
      <c r="A167" s="35"/>
      <c r="B167" s="36"/>
      <c r="C167" s="232" t="s">
        <v>257</v>
      </c>
      <c r="D167" s="232" t="s">
        <v>217</v>
      </c>
      <c r="E167" s="233" t="s">
        <v>517</v>
      </c>
      <c r="F167" s="234" t="s">
        <v>518</v>
      </c>
      <c r="G167" s="235" t="s">
        <v>220</v>
      </c>
      <c r="H167" s="236">
        <v>7.2</v>
      </c>
      <c r="I167" s="237"/>
      <c r="J167" s="238">
        <f>ROUND(I167*H167,2)</f>
        <v>0</v>
      </c>
      <c r="K167" s="234" t="s">
        <v>185</v>
      </c>
      <c r="L167" s="239"/>
      <c r="M167" s="240" t="s">
        <v>1</v>
      </c>
      <c r="N167" s="241" t="s">
        <v>42</v>
      </c>
      <c r="O167" s="72"/>
      <c r="P167" s="201">
        <f>O167*H167</f>
        <v>0</v>
      </c>
      <c r="Q167" s="201">
        <v>1</v>
      </c>
      <c r="R167" s="201">
        <f>Q167*H167</f>
        <v>7.2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221</v>
      </c>
      <c r="AT167" s="203" t="s">
        <v>217</v>
      </c>
      <c r="AU167" s="203" t="s">
        <v>229</v>
      </c>
      <c r="AY167" s="17" t="s">
        <v>169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84</v>
      </c>
      <c r="BK167" s="204">
        <f>ROUND(I167*H167,2)</f>
        <v>0</v>
      </c>
      <c r="BL167" s="17" t="s">
        <v>176</v>
      </c>
      <c r="BM167" s="203" t="s">
        <v>1039</v>
      </c>
    </row>
    <row r="168" spans="1:65" s="13" customFormat="1">
      <c r="B168" s="205"/>
      <c r="C168" s="206"/>
      <c r="D168" s="207" t="s">
        <v>187</v>
      </c>
      <c r="E168" s="208" t="s">
        <v>1</v>
      </c>
      <c r="F168" s="209" t="s">
        <v>1040</v>
      </c>
      <c r="G168" s="206"/>
      <c r="H168" s="210">
        <v>7.2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187</v>
      </c>
      <c r="AU168" s="216" t="s">
        <v>229</v>
      </c>
      <c r="AV168" s="13" t="s">
        <v>86</v>
      </c>
      <c r="AW168" s="13" t="s">
        <v>34</v>
      </c>
      <c r="AX168" s="13" t="s">
        <v>84</v>
      </c>
      <c r="AY168" s="216" t="s">
        <v>169</v>
      </c>
    </row>
    <row r="169" spans="1:65" s="12" customFormat="1" ht="22.9" customHeight="1">
      <c r="B169" s="176"/>
      <c r="C169" s="177"/>
      <c r="D169" s="178" t="s">
        <v>76</v>
      </c>
      <c r="E169" s="190" t="s">
        <v>199</v>
      </c>
      <c r="F169" s="190" t="s">
        <v>571</v>
      </c>
      <c r="G169" s="177"/>
      <c r="H169" s="177"/>
      <c r="I169" s="180"/>
      <c r="J169" s="191">
        <f>BK169</f>
        <v>0</v>
      </c>
      <c r="K169" s="177"/>
      <c r="L169" s="182"/>
      <c r="M169" s="183"/>
      <c r="N169" s="184"/>
      <c r="O169" s="184"/>
      <c r="P169" s="185">
        <f>SUM(P170:P174)</f>
        <v>0</v>
      </c>
      <c r="Q169" s="184"/>
      <c r="R169" s="185">
        <f>SUM(R170:R174)</f>
        <v>0</v>
      </c>
      <c r="S169" s="184"/>
      <c r="T169" s="186">
        <f>SUM(T170:T174)</f>
        <v>10.848000000000001</v>
      </c>
      <c r="AR169" s="187" t="s">
        <v>84</v>
      </c>
      <c r="AT169" s="188" t="s">
        <v>76</v>
      </c>
      <c r="AU169" s="188" t="s">
        <v>84</v>
      </c>
      <c r="AY169" s="187" t="s">
        <v>169</v>
      </c>
      <c r="BK169" s="189">
        <f>SUM(BK170:BK174)</f>
        <v>0</v>
      </c>
    </row>
    <row r="170" spans="1:65" s="2" customFormat="1" ht="14.45" customHeight="1">
      <c r="A170" s="35"/>
      <c r="B170" s="36"/>
      <c r="C170" s="192" t="s">
        <v>263</v>
      </c>
      <c r="D170" s="192" t="s">
        <v>171</v>
      </c>
      <c r="E170" s="193" t="s">
        <v>572</v>
      </c>
      <c r="F170" s="194" t="s">
        <v>573</v>
      </c>
      <c r="G170" s="195" t="s">
        <v>184</v>
      </c>
      <c r="H170" s="196">
        <v>6</v>
      </c>
      <c r="I170" s="197"/>
      <c r="J170" s="198">
        <f>ROUND(I170*H170,2)</f>
        <v>0</v>
      </c>
      <c r="K170" s="194" t="s">
        <v>185</v>
      </c>
      <c r="L170" s="40"/>
      <c r="M170" s="199" t="s">
        <v>1</v>
      </c>
      <c r="N170" s="200" t="s">
        <v>42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176</v>
      </c>
      <c r="AT170" s="203" t="s">
        <v>171</v>
      </c>
      <c r="AU170" s="203" t="s">
        <v>86</v>
      </c>
      <c r="AY170" s="17" t="s">
        <v>169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84</v>
      </c>
      <c r="BK170" s="204">
        <f>ROUND(I170*H170,2)</f>
        <v>0</v>
      </c>
      <c r="BL170" s="17" t="s">
        <v>176</v>
      </c>
      <c r="BM170" s="203" t="s">
        <v>1041</v>
      </c>
    </row>
    <row r="171" spans="1:65" s="2" customFormat="1" ht="24.2" customHeight="1">
      <c r="A171" s="35"/>
      <c r="B171" s="36"/>
      <c r="C171" s="192" t="s">
        <v>8</v>
      </c>
      <c r="D171" s="192" t="s">
        <v>171</v>
      </c>
      <c r="E171" s="193" t="s">
        <v>575</v>
      </c>
      <c r="F171" s="194" t="s">
        <v>576</v>
      </c>
      <c r="G171" s="195" t="s">
        <v>184</v>
      </c>
      <c r="H171" s="196">
        <v>6</v>
      </c>
      <c r="I171" s="197"/>
      <c r="J171" s="198">
        <f>ROUND(I171*H171,2)</f>
        <v>0</v>
      </c>
      <c r="K171" s="194" t="s">
        <v>185</v>
      </c>
      <c r="L171" s="40"/>
      <c r="M171" s="199" t="s">
        <v>1</v>
      </c>
      <c r="N171" s="200" t="s">
        <v>42</v>
      </c>
      <c r="O171" s="72"/>
      <c r="P171" s="201">
        <f>O171*H171</f>
        <v>0</v>
      </c>
      <c r="Q171" s="201">
        <v>0</v>
      </c>
      <c r="R171" s="201">
        <f>Q171*H171</f>
        <v>0</v>
      </c>
      <c r="S171" s="201">
        <v>1.8080000000000001</v>
      </c>
      <c r="T171" s="202">
        <f>S171*H171</f>
        <v>10.848000000000001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176</v>
      </c>
      <c r="AT171" s="203" t="s">
        <v>171</v>
      </c>
      <c r="AU171" s="203" t="s">
        <v>86</v>
      </c>
      <c r="AY171" s="17" t="s">
        <v>169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84</v>
      </c>
      <c r="BK171" s="204">
        <f>ROUND(I171*H171,2)</f>
        <v>0</v>
      </c>
      <c r="BL171" s="17" t="s">
        <v>176</v>
      </c>
      <c r="BM171" s="203" t="s">
        <v>1042</v>
      </c>
    </row>
    <row r="172" spans="1:65" s="13" customFormat="1">
      <c r="B172" s="205"/>
      <c r="C172" s="206"/>
      <c r="D172" s="207" t="s">
        <v>187</v>
      </c>
      <c r="E172" s="208" t="s">
        <v>1</v>
      </c>
      <c r="F172" s="209" t="s">
        <v>1043</v>
      </c>
      <c r="G172" s="206"/>
      <c r="H172" s="210">
        <v>6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187</v>
      </c>
      <c r="AU172" s="216" t="s">
        <v>86</v>
      </c>
      <c r="AV172" s="13" t="s">
        <v>86</v>
      </c>
      <c r="AW172" s="13" t="s">
        <v>34</v>
      </c>
      <c r="AX172" s="13" t="s">
        <v>77</v>
      </c>
      <c r="AY172" s="216" t="s">
        <v>169</v>
      </c>
    </row>
    <row r="173" spans="1:65" s="14" customFormat="1">
      <c r="B173" s="217"/>
      <c r="C173" s="218"/>
      <c r="D173" s="207" t="s">
        <v>187</v>
      </c>
      <c r="E173" s="219" t="s">
        <v>1</v>
      </c>
      <c r="F173" s="220" t="s">
        <v>190</v>
      </c>
      <c r="G173" s="218"/>
      <c r="H173" s="221">
        <v>6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187</v>
      </c>
      <c r="AU173" s="227" t="s">
        <v>86</v>
      </c>
      <c r="AV173" s="14" t="s">
        <v>176</v>
      </c>
      <c r="AW173" s="14" t="s">
        <v>34</v>
      </c>
      <c r="AX173" s="14" t="s">
        <v>84</v>
      </c>
      <c r="AY173" s="227" t="s">
        <v>169</v>
      </c>
    </row>
    <row r="174" spans="1:65" s="2" customFormat="1" ht="14.45" customHeight="1">
      <c r="A174" s="35"/>
      <c r="B174" s="36"/>
      <c r="C174" s="192" t="s">
        <v>272</v>
      </c>
      <c r="D174" s="192" t="s">
        <v>171</v>
      </c>
      <c r="E174" s="193" t="s">
        <v>580</v>
      </c>
      <c r="F174" s="194" t="s">
        <v>581</v>
      </c>
      <c r="G174" s="195" t="s">
        <v>523</v>
      </c>
      <c r="H174" s="196">
        <v>14</v>
      </c>
      <c r="I174" s="197"/>
      <c r="J174" s="198">
        <f>ROUND(I174*H174,2)</f>
        <v>0</v>
      </c>
      <c r="K174" s="194" t="s">
        <v>185</v>
      </c>
      <c r="L174" s="40"/>
      <c r="M174" s="199" t="s">
        <v>1</v>
      </c>
      <c r="N174" s="200" t="s">
        <v>42</v>
      </c>
      <c r="O174" s="7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176</v>
      </c>
      <c r="AT174" s="203" t="s">
        <v>171</v>
      </c>
      <c r="AU174" s="203" t="s">
        <v>86</v>
      </c>
      <c r="AY174" s="17" t="s">
        <v>169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84</v>
      </c>
      <c r="BK174" s="204">
        <f>ROUND(I174*H174,2)</f>
        <v>0</v>
      </c>
      <c r="BL174" s="17" t="s">
        <v>176</v>
      </c>
      <c r="BM174" s="203" t="s">
        <v>1044</v>
      </c>
    </row>
    <row r="175" spans="1:65" s="12" customFormat="1" ht="22.9" customHeight="1">
      <c r="B175" s="176"/>
      <c r="C175" s="177"/>
      <c r="D175" s="178" t="s">
        <v>76</v>
      </c>
      <c r="E175" s="190" t="s">
        <v>206</v>
      </c>
      <c r="F175" s="190" t="s">
        <v>291</v>
      </c>
      <c r="G175" s="177"/>
      <c r="H175" s="177"/>
      <c r="I175" s="180"/>
      <c r="J175" s="191">
        <f>BK175</f>
        <v>0</v>
      </c>
      <c r="K175" s="177"/>
      <c r="L175" s="182"/>
      <c r="M175" s="183"/>
      <c r="N175" s="184"/>
      <c r="O175" s="184"/>
      <c r="P175" s="185">
        <f>SUM(P176:P181)</f>
        <v>0</v>
      </c>
      <c r="Q175" s="184"/>
      <c r="R175" s="185">
        <f>SUM(R176:R181)</f>
        <v>1.7017779780000002</v>
      </c>
      <c r="S175" s="184"/>
      <c r="T175" s="186">
        <f>SUM(T176:T181)</f>
        <v>1.8835200000000001</v>
      </c>
      <c r="AR175" s="187" t="s">
        <v>84</v>
      </c>
      <c r="AT175" s="188" t="s">
        <v>76</v>
      </c>
      <c r="AU175" s="188" t="s">
        <v>84</v>
      </c>
      <c r="AY175" s="187" t="s">
        <v>169</v>
      </c>
      <c r="BK175" s="189">
        <f>SUM(BK176:BK181)</f>
        <v>0</v>
      </c>
    </row>
    <row r="176" spans="1:65" s="2" customFormat="1" ht="24.2" customHeight="1">
      <c r="A176" s="35"/>
      <c r="B176" s="36"/>
      <c r="C176" s="192" t="s">
        <v>276</v>
      </c>
      <c r="D176" s="192" t="s">
        <v>171</v>
      </c>
      <c r="E176" s="193" t="s">
        <v>293</v>
      </c>
      <c r="F176" s="194" t="s">
        <v>294</v>
      </c>
      <c r="G176" s="195" t="s">
        <v>174</v>
      </c>
      <c r="H176" s="196">
        <v>19.62</v>
      </c>
      <c r="I176" s="197"/>
      <c r="J176" s="198">
        <f>ROUND(I176*H176,2)</f>
        <v>0</v>
      </c>
      <c r="K176" s="194" t="s">
        <v>185</v>
      </c>
      <c r="L176" s="40"/>
      <c r="M176" s="199" t="s">
        <v>1</v>
      </c>
      <c r="N176" s="200" t="s">
        <v>42</v>
      </c>
      <c r="O176" s="72"/>
      <c r="P176" s="201">
        <f>O176*H176</f>
        <v>0</v>
      </c>
      <c r="Q176" s="201">
        <v>8.6736900000000006E-2</v>
      </c>
      <c r="R176" s="201">
        <f>Q176*H176</f>
        <v>1.7017779780000002</v>
      </c>
      <c r="S176" s="201">
        <v>9.6000000000000002E-2</v>
      </c>
      <c r="T176" s="202">
        <f>S176*H176</f>
        <v>1.8835200000000001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176</v>
      </c>
      <c r="AT176" s="203" t="s">
        <v>171</v>
      </c>
      <c r="AU176" s="203" t="s">
        <v>86</v>
      </c>
      <c r="AY176" s="17" t="s">
        <v>169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84</v>
      </c>
      <c r="BK176" s="204">
        <f>ROUND(I176*H176,2)</f>
        <v>0</v>
      </c>
      <c r="BL176" s="17" t="s">
        <v>176</v>
      </c>
      <c r="BM176" s="203" t="s">
        <v>1045</v>
      </c>
    </row>
    <row r="177" spans="1:65" s="2" customFormat="1" ht="29.25">
      <c r="A177" s="35"/>
      <c r="B177" s="36"/>
      <c r="C177" s="37"/>
      <c r="D177" s="207" t="s">
        <v>196</v>
      </c>
      <c r="E177" s="37"/>
      <c r="F177" s="228" t="s">
        <v>296</v>
      </c>
      <c r="G177" s="37"/>
      <c r="H177" s="37"/>
      <c r="I177" s="229"/>
      <c r="J177" s="37"/>
      <c r="K177" s="37"/>
      <c r="L177" s="40"/>
      <c r="M177" s="230"/>
      <c r="N177" s="231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196</v>
      </c>
      <c r="AU177" s="17" t="s">
        <v>86</v>
      </c>
    </row>
    <row r="178" spans="1:65" s="13" customFormat="1">
      <c r="B178" s="205"/>
      <c r="C178" s="206"/>
      <c r="D178" s="207" t="s">
        <v>187</v>
      </c>
      <c r="E178" s="208" t="s">
        <v>1</v>
      </c>
      <c r="F178" s="209" t="s">
        <v>584</v>
      </c>
      <c r="G178" s="206"/>
      <c r="H178" s="210">
        <v>13.5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187</v>
      </c>
      <c r="AU178" s="216" t="s">
        <v>86</v>
      </c>
      <c r="AV178" s="13" t="s">
        <v>86</v>
      </c>
      <c r="AW178" s="13" t="s">
        <v>34</v>
      </c>
      <c r="AX178" s="13" t="s">
        <v>77</v>
      </c>
      <c r="AY178" s="216" t="s">
        <v>169</v>
      </c>
    </row>
    <row r="179" spans="1:65" s="13" customFormat="1">
      <c r="B179" s="205"/>
      <c r="C179" s="206"/>
      <c r="D179" s="207" t="s">
        <v>187</v>
      </c>
      <c r="E179" s="208" t="s">
        <v>1</v>
      </c>
      <c r="F179" s="209" t="s">
        <v>585</v>
      </c>
      <c r="G179" s="206"/>
      <c r="H179" s="210">
        <v>4.5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187</v>
      </c>
      <c r="AU179" s="216" t="s">
        <v>86</v>
      </c>
      <c r="AV179" s="13" t="s">
        <v>86</v>
      </c>
      <c r="AW179" s="13" t="s">
        <v>34</v>
      </c>
      <c r="AX179" s="13" t="s">
        <v>77</v>
      </c>
      <c r="AY179" s="216" t="s">
        <v>169</v>
      </c>
    </row>
    <row r="180" spans="1:65" s="13" customFormat="1">
      <c r="B180" s="205"/>
      <c r="C180" s="206"/>
      <c r="D180" s="207" t="s">
        <v>187</v>
      </c>
      <c r="E180" s="208" t="s">
        <v>1</v>
      </c>
      <c r="F180" s="209" t="s">
        <v>586</v>
      </c>
      <c r="G180" s="206"/>
      <c r="H180" s="210">
        <v>1.62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187</v>
      </c>
      <c r="AU180" s="216" t="s">
        <v>86</v>
      </c>
      <c r="AV180" s="13" t="s">
        <v>86</v>
      </c>
      <c r="AW180" s="13" t="s">
        <v>34</v>
      </c>
      <c r="AX180" s="13" t="s">
        <v>77</v>
      </c>
      <c r="AY180" s="216" t="s">
        <v>169</v>
      </c>
    </row>
    <row r="181" spans="1:65" s="14" customFormat="1">
      <c r="B181" s="217"/>
      <c r="C181" s="218"/>
      <c r="D181" s="207" t="s">
        <v>187</v>
      </c>
      <c r="E181" s="219" t="s">
        <v>1</v>
      </c>
      <c r="F181" s="220" t="s">
        <v>190</v>
      </c>
      <c r="G181" s="218"/>
      <c r="H181" s="221">
        <v>19.62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187</v>
      </c>
      <c r="AU181" s="227" t="s">
        <v>86</v>
      </c>
      <c r="AV181" s="14" t="s">
        <v>176</v>
      </c>
      <c r="AW181" s="14" t="s">
        <v>34</v>
      </c>
      <c r="AX181" s="14" t="s">
        <v>84</v>
      </c>
      <c r="AY181" s="227" t="s">
        <v>169</v>
      </c>
    </row>
    <row r="182" spans="1:65" s="12" customFormat="1" ht="22.9" customHeight="1">
      <c r="B182" s="176"/>
      <c r="C182" s="177"/>
      <c r="D182" s="178" t="s">
        <v>76</v>
      </c>
      <c r="E182" s="190" t="s">
        <v>231</v>
      </c>
      <c r="F182" s="190" t="s">
        <v>300</v>
      </c>
      <c r="G182" s="177"/>
      <c r="H182" s="177"/>
      <c r="I182" s="180"/>
      <c r="J182" s="191">
        <f>BK182</f>
        <v>0</v>
      </c>
      <c r="K182" s="177"/>
      <c r="L182" s="182"/>
      <c r="M182" s="183"/>
      <c r="N182" s="184"/>
      <c r="O182" s="184"/>
      <c r="P182" s="185">
        <f>SUM(P183:P256)</f>
        <v>0</v>
      </c>
      <c r="Q182" s="184"/>
      <c r="R182" s="185">
        <f>SUM(R183:R256)</f>
        <v>93.87889779999999</v>
      </c>
      <c r="S182" s="184"/>
      <c r="T182" s="186">
        <f>SUM(T183:T256)</f>
        <v>287.53584999999998</v>
      </c>
      <c r="AR182" s="187" t="s">
        <v>84</v>
      </c>
      <c r="AT182" s="188" t="s">
        <v>76</v>
      </c>
      <c r="AU182" s="188" t="s">
        <v>84</v>
      </c>
      <c r="AY182" s="187" t="s">
        <v>169</v>
      </c>
      <c r="BK182" s="189">
        <f>SUM(BK183:BK256)</f>
        <v>0</v>
      </c>
    </row>
    <row r="183" spans="1:65" s="2" customFormat="1" ht="14.45" customHeight="1">
      <c r="A183" s="35"/>
      <c r="B183" s="36"/>
      <c r="C183" s="192" t="s">
        <v>280</v>
      </c>
      <c r="D183" s="192" t="s">
        <v>171</v>
      </c>
      <c r="E183" s="193" t="s">
        <v>301</v>
      </c>
      <c r="F183" s="194" t="s">
        <v>302</v>
      </c>
      <c r="G183" s="195" t="s">
        <v>174</v>
      </c>
      <c r="H183" s="196">
        <v>48</v>
      </c>
      <c r="I183" s="197"/>
      <c r="J183" s="198">
        <f>ROUND(I183*H183,2)</f>
        <v>0</v>
      </c>
      <c r="K183" s="194" t="s">
        <v>185</v>
      </c>
      <c r="L183" s="40"/>
      <c r="M183" s="199" t="s">
        <v>1</v>
      </c>
      <c r="N183" s="200" t="s">
        <v>42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6.9999999999999999E-4</v>
      </c>
      <c r="T183" s="202">
        <f>S183*H183</f>
        <v>3.3599999999999998E-2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176</v>
      </c>
      <c r="AT183" s="203" t="s">
        <v>171</v>
      </c>
      <c r="AU183" s="203" t="s">
        <v>86</v>
      </c>
      <c r="AY183" s="17" t="s">
        <v>169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84</v>
      </c>
      <c r="BK183" s="204">
        <f>ROUND(I183*H183,2)</f>
        <v>0</v>
      </c>
      <c r="BL183" s="17" t="s">
        <v>176</v>
      </c>
      <c r="BM183" s="203" t="s">
        <v>1046</v>
      </c>
    </row>
    <row r="184" spans="1:65" s="13" customFormat="1">
      <c r="B184" s="205"/>
      <c r="C184" s="206"/>
      <c r="D184" s="207" t="s">
        <v>187</v>
      </c>
      <c r="E184" s="208" t="s">
        <v>1</v>
      </c>
      <c r="F184" s="209" t="s">
        <v>1047</v>
      </c>
      <c r="G184" s="206"/>
      <c r="H184" s="210">
        <v>22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187</v>
      </c>
      <c r="AU184" s="216" t="s">
        <v>86</v>
      </c>
      <c r="AV184" s="13" t="s">
        <v>86</v>
      </c>
      <c r="AW184" s="13" t="s">
        <v>34</v>
      </c>
      <c r="AX184" s="13" t="s">
        <v>77</v>
      </c>
      <c r="AY184" s="216" t="s">
        <v>169</v>
      </c>
    </row>
    <row r="185" spans="1:65" s="13" customFormat="1">
      <c r="B185" s="205"/>
      <c r="C185" s="206"/>
      <c r="D185" s="207" t="s">
        <v>187</v>
      </c>
      <c r="E185" s="208" t="s">
        <v>1</v>
      </c>
      <c r="F185" s="209" t="s">
        <v>1048</v>
      </c>
      <c r="G185" s="206"/>
      <c r="H185" s="210">
        <v>26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187</v>
      </c>
      <c r="AU185" s="216" t="s">
        <v>86</v>
      </c>
      <c r="AV185" s="13" t="s">
        <v>86</v>
      </c>
      <c r="AW185" s="13" t="s">
        <v>34</v>
      </c>
      <c r="AX185" s="13" t="s">
        <v>77</v>
      </c>
      <c r="AY185" s="216" t="s">
        <v>169</v>
      </c>
    </row>
    <row r="186" spans="1:65" s="14" customFormat="1">
      <c r="B186" s="217"/>
      <c r="C186" s="218"/>
      <c r="D186" s="207" t="s">
        <v>187</v>
      </c>
      <c r="E186" s="219" t="s">
        <v>1</v>
      </c>
      <c r="F186" s="220" t="s">
        <v>190</v>
      </c>
      <c r="G186" s="218"/>
      <c r="H186" s="221">
        <v>48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187</v>
      </c>
      <c r="AU186" s="227" t="s">
        <v>86</v>
      </c>
      <c r="AV186" s="14" t="s">
        <v>176</v>
      </c>
      <c r="AW186" s="14" t="s">
        <v>34</v>
      </c>
      <c r="AX186" s="14" t="s">
        <v>84</v>
      </c>
      <c r="AY186" s="227" t="s">
        <v>169</v>
      </c>
    </row>
    <row r="187" spans="1:65" s="2" customFormat="1" ht="24.2" customHeight="1">
      <c r="A187" s="35"/>
      <c r="B187" s="36"/>
      <c r="C187" s="192" t="s">
        <v>285</v>
      </c>
      <c r="D187" s="192" t="s">
        <v>171</v>
      </c>
      <c r="E187" s="193" t="s">
        <v>1049</v>
      </c>
      <c r="F187" s="194" t="s">
        <v>1050</v>
      </c>
      <c r="G187" s="195" t="s">
        <v>174</v>
      </c>
      <c r="H187" s="196">
        <v>360</v>
      </c>
      <c r="I187" s="197"/>
      <c r="J187" s="198">
        <f>ROUND(I187*H187,2)</f>
        <v>0</v>
      </c>
      <c r="K187" s="194" t="s">
        <v>185</v>
      </c>
      <c r="L187" s="40"/>
      <c r="M187" s="199" t="s">
        <v>1</v>
      </c>
      <c r="N187" s="200" t="s">
        <v>42</v>
      </c>
      <c r="O187" s="7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3" t="s">
        <v>176</v>
      </c>
      <c r="AT187" s="203" t="s">
        <v>171</v>
      </c>
      <c r="AU187" s="203" t="s">
        <v>86</v>
      </c>
      <c r="AY187" s="17" t="s">
        <v>169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84</v>
      </c>
      <c r="BK187" s="204">
        <f>ROUND(I187*H187,2)</f>
        <v>0</v>
      </c>
      <c r="BL187" s="17" t="s">
        <v>176</v>
      </c>
      <c r="BM187" s="203" t="s">
        <v>1051</v>
      </c>
    </row>
    <row r="188" spans="1:65" s="2" customFormat="1" ht="24.2" customHeight="1">
      <c r="A188" s="35"/>
      <c r="B188" s="36"/>
      <c r="C188" s="192" t="s">
        <v>292</v>
      </c>
      <c r="D188" s="192" t="s">
        <v>171</v>
      </c>
      <c r="E188" s="193" t="s">
        <v>1052</v>
      </c>
      <c r="F188" s="194" t="s">
        <v>1053</v>
      </c>
      <c r="G188" s="195" t="s">
        <v>174</v>
      </c>
      <c r="H188" s="196">
        <v>16200</v>
      </c>
      <c r="I188" s="197"/>
      <c r="J188" s="198">
        <f>ROUND(I188*H188,2)</f>
        <v>0</v>
      </c>
      <c r="K188" s="194" t="s">
        <v>185</v>
      </c>
      <c r="L188" s="40"/>
      <c r="M188" s="199" t="s">
        <v>1</v>
      </c>
      <c r="N188" s="200" t="s">
        <v>42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176</v>
      </c>
      <c r="AT188" s="203" t="s">
        <v>171</v>
      </c>
      <c r="AU188" s="203" t="s">
        <v>86</v>
      </c>
      <c r="AY188" s="17" t="s">
        <v>169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84</v>
      </c>
      <c r="BK188" s="204">
        <f>ROUND(I188*H188,2)</f>
        <v>0</v>
      </c>
      <c r="BL188" s="17" t="s">
        <v>176</v>
      </c>
      <c r="BM188" s="203" t="s">
        <v>1054</v>
      </c>
    </row>
    <row r="189" spans="1:65" s="13" customFormat="1">
      <c r="B189" s="205"/>
      <c r="C189" s="206"/>
      <c r="D189" s="207" t="s">
        <v>187</v>
      </c>
      <c r="E189" s="208" t="s">
        <v>1</v>
      </c>
      <c r="F189" s="209" t="s">
        <v>1055</v>
      </c>
      <c r="G189" s="206"/>
      <c r="H189" s="210">
        <v>16200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187</v>
      </c>
      <c r="AU189" s="216" t="s">
        <v>86</v>
      </c>
      <c r="AV189" s="13" t="s">
        <v>86</v>
      </c>
      <c r="AW189" s="13" t="s">
        <v>34</v>
      </c>
      <c r="AX189" s="13" t="s">
        <v>84</v>
      </c>
      <c r="AY189" s="216" t="s">
        <v>169</v>
      </c>
    </row>
    <row r="190" spans="1:65" s="2" customFormat="1" ht="24.2" customHeight="1">
      <c r="A190" s="35"/>
      <c r="B190" s="36"/>
      <c r="C190" s="192" t="s">
        <v>7</v>
      </c>
      <c r="D190" s="192" t="s">
        <v>171</v>
      </c>
      <c r="E190" s="193" t="s">
        <v>1056</v>
      </c>
      <c r="F190" s="194" t="s">
        <v>1057</v>
      </c>
      <c r="G190" s="195" t="s">
        <v>174</v>
      </c>
      <c r="H190" s="196">
        <v>360</v>
      </c>
      <c r="I190" s="197"/>
      <c r="J190" s="198">
        <f>ROUND(I190*H190,2)</f>
        <v>0</v>
      </c>
      <c r="K190" s="194" t="s">
        <v>185</v>
      </c>
      <c r="L190" s="40"/>
      <c r="M190" s="199" t="s">
        <v>1</v>
      </c>
      <c r="N190" s="200" t="s">
        <v>42</v>
      </c>
      <c r="O190" s="7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176</v>
      </c>
      <c r="AT190" s="203" t="s">
        <v>171</v>
      </c>
      <c r="AU190" s="203" t="s">
        <v>86</v>
      </c>
      <c r="AY190" s="17" t="s">
        <v>169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84</v>
      </c>
      <c r="BK190" s="204">
        <f>ROUND(I190*H190,2)</f>
        <v>0</v>
      </c>
      <c r="BL190" s="17" t="s">
        <v>176</v>
      </c>
      <c r="BM190" s="203" t="s">
        <v>1058</v>
      </c>
    </row>
    <row r="191" spans="1:65" s="2" customFormat="1" ht="14.45" customHeight="1">
      <c r="A191" s="35"/>
      <c r="B191" s="36"/>
      <c r="C191" s="192" t="s">
        <v>306</v>
      </c>
      <c r="D191" s="192" t="s">
        <v>171</v>
      </c>
      <c r="E191" s="193" t="s">
        <v>832</v>
      </c>
      <c r="F191" s="194" t="s">
        <v>833</v>
      </c>
      <c r="G191" s="195" t="s">
        <v>174</v>
      </c>
      <c r="H191" s="196">
        <v>360</v>
      </c>
      <c r="I191" s="197"/>
      <c r="J191" s="198">
        <f>ROUND(I191*H191,2)</f>
        <v>0</v>
      </c>
      <c r="K191" s="194" t="s">
        <v>185</v>
      </c>
      <c r="L191" s="40"/>
      <c r="M191" s="199" t="s">
        <v>1</v>
      </c>
      <c r="N191" s="200" t="s">
        <v>42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176</v>
      </c>
      <c r="AT191" s="203" t="s">
        <v>171</v>
      </c>
      <c r="AU191" s="203" t="s">
        <v>86</v>
      </c>
      <c r="AY191" s="17" t="s">
        <v>169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84</v>
      </c>
      <c r="BK191" s="204">
        <f>ROUND(I191*H191,2)</f>
        <v>0</v>
      </c>
      <c r="BL191" s="17" t="s">
        <v>176</v>
      </c>
      <c r="BM191" s="203" t="s">
        <v>1059</v>
      </c>
    </row>
    <row r="192" spans="1:65" s="2" customFormat="1" ht="14.45" customHeight="1">
      <c r="A192" s="35"/>
      <c r="B192" s="36"/>
      <c r="C192" s="192" t="s">
        <v>311</v>
      </c>
      <c r="D192" s="192" t="s">
        <v>171</v>
      </c>
      <c r="E192" s="193" t="s">
        <v>835</v>
      </c>
      <c r="F192" s="194" t="s">
        <v>836</v>
      </c>
      <c r="G192" s="195" t="s">
        <v>174</v>
      </c>
      <c r="H192" s="196">
        <v>16200</v>
      </c>
      <c r="I192" s="197"/>
      <c r="J192" s="198">
        <f>ROUND(I192*H192,2)</f>
        <v>0</v>
      </c>
      <c r="K192" s="194" t="s">
        <v>185</v>
      </c>
      <c r="L192" s="40"/>
      <c r="M192" s="199" t="s">
        <v>1</v>
      </c>
      <c r="N192" s="200" t="s">
        <v>42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176</v>
      </c>
      <c r="AT192" s="203" t="s">
        <v>171</v>
      </c>
      <c r="AU192" s="203" t="s">
        <v>86</v>
      </c>
      <c r="AY192" s="17" t="s">
        <v>169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84</v>
      </c>
      <c r="BK192" s="204">
        <f>ROUND(I192*H192,2)</f>
        <v>0</v>
      </c>
      <c r="BL192" s="17" t="s">
        <v>176</v>
      </c>
      <c r="BM192" s="203" t="s">
        <v>1060</v>
      </c>
    </row>
    <row r="193" spans="1:65" s="13" customFormat="1">
      <c r="B193" s="205"/>
      <c r="C193" s="206"/>
      <c r="D193" s="207" t="s">
        <v>187</v>
      </c>
      <c r="E193" s="208" t="s">
        <v>1</v>
      </c>
      <c r="F193" s="209" t="s">
        <v>1055</v>
      </c>
      <c r="G193" s="206"/>
      <c r="H193" s="210">
        <v>16200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187</v>
      </c>
      <c r="AU193" s="216" t="s">
        <v>86</v>
      </c>
      <c r="AV193" s="13" t="s">
        <v>86</v>
      </c>
      <c r="AW193" s="13" t="s">
        <v>34</v>
      </c>
      <c r="AX193" s="13" t="s">
        <v>84</v>
      </c>
      <c r="AY193" s="216" t="s">
        <v>169</v>
      </c>
    </row>
    <row r="194" spans="1:65" s="2" customFormat="1" ht="14.45" customHeight="1">
      <c r="A194" s="35"/>
      <c r="B194" s="36"/>
      <c r="C194" s="192" t="s">
        <v>316</v>
      </c>
      <c r="D194" s="192" t="s">
        <v>171</v>
      </c>
      <c r="E194" s="193" t="s">
        <v>838</v>
      </c>
      <c r="F194" s="194" t="s">
        <v>839</v>
      </c>
      <c r="G194" s="195" t="s">
        <v>174</v>
      </c>
      <c r="H194" s="196">
        <v>360</v>
      </c>
      <c r="I194" s="197"/>
      <c r="J194" s="198">
        <f>ROUND(I194*H194,2)</f>
        <v>0</v>
      </c>
      <c r="K194" s="194" t="s">
        <v>185</v>
      </c>
      <c r="L194" s="40"/>
      <c r="M194" s="199" t="s">
        <v>1</v>
      </c>
      <c r="N194" s="200" t="s">
        <v>42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176</v>
      </c>
      <c r="AT194" s="203" t="s">
        <v>171</v>
      </c>
      <c r="AU194" s="203" t="s">
        <v>86</v>
      </c>
      <c r="AY194" s="17" t="s">
        <v>169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84</v>
      </c>
      <c r="BK194" s="204">
        <f>ROUND(I194*H194,2)</f>
        <v>0</v>
      </c>
      <c r="BL194" s="17" t="s">
        <v>176</v>
      </c>
      <c r="BM194" s="203" t="s">
        <v>1061</v>
      </c>
    </row>
    <row r="195" spans="1:65" s="2" customFormat="1" ht="14.45" customHeight="1">
      <c r="A195" s="35"/>
      <c r="B195" s="36"/>
      <c r="C195" s="192" t="s">
        <v>320</v>
      </c>
      <c r="D195" s="192" t="s">
        <v>171</v>
      </c>
      <c r="E195" s="193" t="s">
        <v>1062</v>
      </c>
      <c r="F195" s="194" t="s">
        <v>1063</v>
      </c>
      <c r="G195" s="195" t="s">
        <v>174</v>
      </c>
      <c r="H195" s="196">
        <v>268.8</v>
      </c>
      <c r="I195" s="197"/>
      <c r="J195" s="198">
        <f>ROUND(I195*H195,2)</f>
        <v>0</v>
      </c>
      <c r="K195" s="194" t="s">
        <v>185</v>
      </c>
      <c r="L195" s="40"/>
      <c r="M195" s="199" t="s">
        <v>1</v>
      </c>
      <c r="N195" s="200" t="s">
        <v>42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0.35499999999999998</v>
      </c>
      <c r="T195" s="202">
        <f>S195*H195</f>
        <v>95.423999999999992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176</v>
      </c>
      <c r="AT195" s="203" t="s">
        <v>171</v>
      </c>
      <c r="AU195" s="203" t="s">
        <v>86</v>
      </c>
      <c r="AY195" s="17" t="s">
        <v>169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84</v>
      </c>
      <c r="BK195" s="204">
        <f>ROUND(I195*H195,2)</f>
        <v>0</v>
      </c>
      <c r="BL195" s="17" t="s">
        <v>176</v>
      </c>
      <c r="BM195" s="203" t="s">
        <v>1064</v>
      </c>
    </row>
    <row r="196" spans="1:65" s="13" customFormat="1">
      <c r="B196" s="205"/>
      <c r="C196" s="206"/>
      <c r="D196" s="207" t="s">
        <v>187</v>
      </c>
      <c r="E196" s="208" t="s">
        <v>1</v>
      </c>
      <c r="F196" s="209" t="s">
        <v>1065</v>
      </c>
      <c r="G196" s="206"/>
      <c r="H196" s="210">
        <v>35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187</v>
      </c>
      <c r="AU196" s="216" t="s">
        <v>86</v>
      </c>
      <c r="AV196" s="13" t="s">
        <v>86</v>
      </c>
      <c r="AW196" s="13" t="s">
        <v>34</v>
      </c>
      <c r="AX196" s="13" t="s">
        <v>77</v>
      </c>
      <c r="AY196" s="216" t="s">
        <v>169</v>
      </c>
    </row>
    <row r="197" spans="1:65" s="13" customFormat="1">
      <c r="B197" s="205"/>
      <c r="C197" s="206"/>
      <c r="D197" s="207" t="s">
        <v>187</v>
      </c>
      <c r="E197" s="208" t="s">
        <v>1</v>
      </c>
      <c r="F197" s="209" t="s">
        <v>1066</v>
      </c>
      <c r="G197" s="206"/>
      <c r="H197" s="210">
        <v>35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187</v>
      </c>
      <c r="AU197" s="216" t="s">
        <v>86</v>
      </c>
      <c r="AV197" s="13" t="s">
        <v>86</v>
      </c>
      <c r="AW197" s="13" t="s">
        <v>34</v>
      </c>
      <c r="AX197" s="13" t="s">
        <v>77</v>
      </c>
      <c r="AY197" s="216" t="s">
        <v>169</v>
      </c>
    </row>
    <row r="198" spans="1:65" s="13" customFormat="1">
      <c r="B198" s="205"/>
      <c r="C198" s="206"/>
      <c r="D198" s="207" t="s">
        <v>187</v>
      </c>
      <c r="E198" s="208" t="s">
        <v>1</v>
      </c>
      <c r="F198" s="209" t="s">
        <v>1067</v>
      </c>
      <c r="G198" s="206"/>
      <c r="H198" s="210">
        <v>49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187</v>
      </c>
      <c r="AU198" s="216" t="s">
        <v>86</v>
      </c>
      <c r="AV198" s="13" t="s">
        <v>86</v>
      </c>
      <c r="AW198" s="13" t="s">
        <v>34</v>
      </c>
      <c r="AX198" s="13" t="s">
        <v>77</v>
      </c>
      <c r="AY198" s="216" t="s">
        <v>169</v>
      </c>
    </row>
    <row r="199" spans="1:65" s="13" customFormat="1">
      <c r="B199" s="205"/>
      <c r="C199" s="206"/>
      <c r="D199" s="207" t="s">
        <v>187</v>
      </c>
      <c r="E199" s="208" t="s">
        <v>1</v>
      </c>
      <c r="F199" s="209" t="s">
        <v>1068</v>
      </c>
      <c r="G199" s="206"/>
      <c r="H199" s="210">
        <v>49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187</v>
      </c>
      <c r="AU199" s="216" t="s">
        <v>86</v>
      </c>
      <c r="AV199" s="13" t="s">
        <v>86</v>
      </c>
      <c r="AW199" s="13" t="s">
        <v>34</v>
      </c>
      <c r="AX199" s="13" t="s">
        <v>77</v>
      </c>
      <c r="AY199" s="216" t="s">
        <v>169</v>
      </c>
    </row>
    <row r="200" spans="1:65" s="13" customFormat="1">
      <c r="B200" s="205"/>
      <c r="C200" s="206"/>
      <c r="D200" s="207" t="s">
        <v>187</v>
      </c>
      <c r="E200" s="208" t="s">
        <v>1</v>
      </c>
      <c r="F200" s="209" t="s">
        <v>1069</v>
      </c>
      <c r="G200" s="206"/>
      <c r="H200" s="210">
        <v>60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187</v>
      </c>
      <c r="AU200" s="216" t="s">
        <v>86</v>
      </c>
      <c r="AV200" s="13" t="s">
        <v>86</v>
      </c>
      <c r="AW200" s="13" t="s">
        <v>34</v>
      </c>
      <c r="AX200" s="13" t="s">
        <v>77</v>
      </c>
      <c r="AY200" s="216" t="s">
        <v>169</v>
      </c>
    </row>
    <row r="201" spans="1:65" s="13" customFormat="1">
      <c r="B201" s="205"/>
      <c r="C201" s="206"/>
      <c r="D201" s="207" t="s">
        <v>187</v>
      </c>
      <c r="E201" s="208" t="s">
        <v>1</v>
      </c>
      <c r="F201" s="209" t="s">
        <v>1070</v>
      </c>
      <c r="G201" s="206"/>
      <c r="H201" s="210">
        <v>40.799999999999997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187</v>
      </c>
      <c r="AU201" s="216" t="s">
        <v>86</v>
      </c>
      <c r="AV201" s="13" t="s">
        <v>86</v>
      </c>
      <c r="AW201" s="13" t="s">
        <v>34</v>
      </c>
      <c r="AX201" s="13" t="s">
        <v>77</v>
      </c>
      <c r="AY201" s="216" t="s">
        <v>169</v>
      </c>
    </row>
    <row r="202" spans="1:65" s="14" customFormat="1">
      <c r="B202" s="217"/>
      <c r="C202" s="218"/>
      <c r="D202" s="207" t="s">
        <v>187</v>
      </c>
      <c r="E202" s="219" t="s">
        <v>1</v>
      </c>
      <c r="F202" s="220" t="s">
        <v>190</v>
      </c>
      <c r="G202" s="218"/>
      <c r="H202" s="221">
        <v>268.8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187</v>
      </c>
      <c r="AU202" s="227" t="s">
        <v>86</v>
      </c>
      <c r="AV202" s="14" t="s">
        <v>176</v>
      </c>
      <c r="AW202" s="14" t="s">
        <v>34</v>
      </c>
      <c r="AX202" s="14" t="s">
        <v>84</v>
      </c>
      <c r="AY202" s="227" t="s">
        <v>169</v>
      </c>
    </row>
    <row r="203" spans="1:65" s="2" customFormat="1" ht="14.45" customHeight="1">
      <c r="A203" s="35"/>
      <c r="B203" s="36"/>
      <c r="C203" s="192" t="s">
        <v>332</v>
      </c>
      <c r="D203" s="192" t="s">
        <v>171</v>
      </c>
      <c r="E203" s="193" t="s">
        <v>1071</v>
      </c>
      <c r="F203" s="194" t="s">
        <v>1072</v>
      </c>
      <c r="G203" s="195" t="s">
        <v>174</v>
      </c>
      <c r="H203" s="196">
        <v>45.9</v>
      </c>
      <c r="I203" s="197"/>
      <c r="J203" s="198">
        <f>ROUND(I203*H203,2)</f>
        <v>0</v>
      </c>
      <c r="K203" s="194" t="s">
        <v>185</v>
      </c>
      <c r="L203" s="40"/>
      <c r="M203" s="199" t="s">
        <v>1</v>
      </c>
      <c r="N203" s="200" t="s">
        <v>42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0.35499999999999998</v>
      </c>
      <c r="T203" s="202">
        <f>S203*H203</f>
        <v>16.294499999999999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176</v>
      </c>
      <c r="AT203" s="203" t="s">
        <v>171</v>
      </c>
      <c r="AU203" s="203" t="s">
        <v>86</v>
      </c>
      <c r="AY203" s="17" t="s">
        <v>169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84</v>
      </c>
      <c r="BK203" s="204">
        <f>ROUND(I203*H203,2)</f>
        <v>0</v>
      </c>
      <c r="BL203" s="17" t="s">
        <v>176</v>
      </c>
      <c r="BM203" s="203" t="s">
        <v>1073</v>
      </c>
    </row>
    <row r="204" spans="1:65" s="13" customFormat="1">
      <c r="B204" s="205"/>
      <c r="C204" s="206"/>
      <c r="D204" s="207" t="s">
        <v>187</v>
      </c>
      <c r="E204" s="208" t="s">
        <v>1</v>
      </c>
      <c r="F204" s="209" t="s">
        <v>1074</v>
      </c>
      <c r="G204" s="206"/>
      <c r="H204" s="210">
        <v>45.9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187</v>
      </c>
      <c r="AU204" s="216" t="s">
        <v>86</v>
      </c>
      <c r="AV204" s="13" t="s">
        <v>86</v>
      </c>
      <c r="AW204" s="13" t="s">
        <v>34</v>
      </c>
      <c r="AX204" s="13" t="s">
        <v>84</v>
      </c>
      <c r="AY204" s="216" t="s">
        <v>169</v>
      </c>
    </row>
    <row r="205" spans="1:65" s="2" customFormat="1" ht="24.2" customHeight="1">
      <c r="A205" s="35"/>
      <c r="B205" s="36"/>
      <c r="C205" s="192" t="s">
        <v>338</v>
      </c>
      <c r="D205" s="192" t="s">
        <v>171</v>
      </c>
      <c r="E205" s="193" t="s">
        <v>321</v>
      </c>
      <c r="F205" s="194" t="s">
        <v>322</v>
      </c>
      <c r="G205" s="195" t="s">
        <v>174</v>
      </c>
      <c r="H205" s="196">
        <v>360.7</v>
      </c>
      <c r="I205" s="197"/>
      <c r="J205" s="198">
        <f>ROUND(I205*H205,2)</f>
        <v>0</v>
      </c>
      <c r="K205" s="194" t="s">
        <v>185</v>
      </c>
      <c r="L205" s="40"/>
      <c r="M205" s="199" t="s">
        <v>1</v>
      </c>
      <c r="N205" s="200" t="s">
        <v>42</v>
      </c>
      <c r="O205" s="72"/>
      <c r="P205" s="201">
        <f>O205*H205</f>
        <v>0</v>
      </c>
      <c r="Q205" s="201">
        <v>6.5000000000000002E-2</v>
      </c>
      <c r="R205" s="201">
        <f>Q205*H205</f>
        <v>23.445499999999999</v>
      </c>
      <c r="S205" s="201">
        <v>0.13</v>
      </c>
      <c r="T205" s="202">
        <f>S205*H205</f>
        <v>46.890999999999998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176</v>
      </c>
      <c r="AT205" s="203" t="s">
        <v>171</v>
      </c>
      <c r="AU205" s="203" t="s">
        <v>86</v>
      </c>
      <c r="AY205" s="17" t="s">
        <v>169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84</v>
      </c>
      <c r="BK205" s="204">
        <f>ROUND(I205*H205,2)</f>
        <v>0</v>
      </c>
      <c r="BL205" s="17" t="s">
        <v>176</v>
      </c>
      <c r="BM205" s="203" t="s">
        <v>1075</v>
      </c>
    </row>
    <row r="206" spans="1:65" s="13" customFormat="1">
      <c r="B206" s="205"/>
      <c r="C206" s="206"/>
      <c r="D206" s="207" t="s">
        <v>187</v>
      </c>
      <c r="E206" s="208" t="s">
        <v>1</v>
      </c>
      <c r="F206" s="209" t="s">
        <v>1065</v>
      </c>
      <c r="G206" s="206"/>
      <c r="H206" s="210">
        <v>35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187</v>
      </c>
      <c r="AU206" s="216" t="s">
        <v>86</v>
      </c>
      <c r="AV206" s="13" t="s">
        <v>86</v>
      </c>
      <c r="AW206" s="13" t="s">
        <v>34</v>
      </c>
      <c r="AX206" s="13" t="s">
        <v>77</v>
      </c>
      <c r="AY206" s="216" t="s">
        <v>169</v>
      </c>
    </row>
    <row r="207" spans="1:65" s="13" customFormat="1">
      <c r="B207" s="205"/>
      <c r="C207" s="206"/>
      <c r="D207" s="207" t="s">
        <v>187</v>
      </c>
      <c r="E207" s="208" t="s">
        <v>1</v>
      </c>
      <c r="F207" s="209" t="s">
        <v>1066</v>
      </c>
      <c r="G207" s="206"/>
      <c r="H207" s="210">
        <v>35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187</v>
      </c>
      <c r="AU207" s="216" t="s">
        <v>86</v>
      </c>
      <c r="AV207" s="13" t="s">
        <v>86</v>
      </c>
      <c r="AW207" s="13" t="s">
        <v>34</v>
      </c>
      <c r="AX207" s="13" t="s">
        <v>77</v>
      </c>
      <c r="AY207" s="216" t="s">
        <v>169</v>
      </c>
    </row>
    <row r="208" spans="1:65" s="13" customFormat="1">
      <c r="B208" s="205"/>
      <c r="C208" s="206"/>
      <c r="D208" s="207" t="s">
        <v>187</v>
      </c>
      <c r="E208" s="208" t="s">
        <v>1</v>
      </c>
      <c r="F208" s="209" t="s">
        <v>1067</v>
      </c>
      <c r="G208" s="206"/>
      <c r="H208" s="210">
        <v>49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187</v>
      </c>
      <c r="AU208" s="216" t="s">
        <v>86</v>
      </c>
      <c r="AV208" s="13" t="s">
        <v>86</v>
      </c>
      <c r="AW208" s="13" t="s">
        <v>34</v>
      </c>
      <c r="AX208" s="13" t="s">
        <v>77</v>
      </c>
      <c r="AY208" s="216" t="s">
        <v>169</v>
      </c>
    </row>
    <row r="209" spans="1:65" s="13" customFormat="1">
      <c r="B209" s="205"/>
      <c r="C209" s="206"/>
      <c r="D209" s="207" t="s">
        <v>187</v>
      </c>
      <c r="E209" s="208" t="s">
        <v>1</v>
      </c>
      <c r="F209" s="209" t="s">
        <v>1068</v>
      </c>
      <c r="G209" s="206"/>
      <c r="H209" s="210">
        <v>49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187</v>
      </c>
      <c r="AU209" s="216" t="s">
        <v>86</v>
      </c>
      <c r="AV209" s="13" t="s">
        <v>86</v>
      </c>
      <c r="AW209" s="13" t="s">
        <v>34</v>
      </c>
      <c r="AX209" s="13" t="s">
        <v>77</v>
      </c>
      <c r="AY209" s="216" t="s">
        <v>169</v>
      </c>
    </row>
    <row r="210" spans="1:65" s="13" customFormat="1">
      <c r="B210" s="205"/>
      <c r="C210" s="206"/>
      <c r="D210" s="207" t="s">
        <v>187</v>
      </c>
      <c r="E210" s="208" t="s">
        <v>1</v>
      </c>
      <c r="F210" s="209" t="s">
        <v>1076</v>
      </c>
      <c r="G210" s="206"/>
      <c r="H210" s="210">
        <v>20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187</v>
      </c>
      <c r="AU210" s="216" t="s">
        <v>86</v>
      </c>
      <c r="AV210" s="13" t="s">
        <v>86</v>
      </c>
      <c r="AW210" s="13" t="s">
        <v>34</v>
      </c>
      <c r="AX210" s="13" t="s">
        <v>77</v>
      </c>
      <c r="AY210" s="216" t="s">
        <v>169</v>
      </c>
    </row>
    <row r="211" spans="1:65" s="13" customFormat="1">
      <c r="B211" s="205"/>
      <c r="C211" s="206"/>
      <c r="D211" s="207" t="s">
        <v>187</v>
      </c>
      <c r="E211" s="208" t="s">
        <v>1</v>
      </c>
      <c r="F211" s="209" t="s">
        <v>1077</v>
      </c>
      <c r="G211" s="206"/>
      <c r="H211" s="210">
        <v>26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187</v>
      </c>
      <c r="AU211" s="216" t="s">
        <v>86</v>
      </c>
      <c r="AV211" s="13" t="s">
        <v>86</v>
      </c>
      <c r="AW211" s="13" t="s">
        <v>34</v>
      </c>
      <c r="AX211" s="13" t="s">
        <v>77</v>
      </c>
      <c r="AY211" s="216" t="s">
        <v>169</v>
      </c>
    </row>
    <row r="212" spans="1:65" s="13" customFormat="1">
      <c r="B212" s="205"/>
      <c r="C212" s="206"/>
      <c r="D212" s="207" t="s">
        <v>187</v>
      </c>
      <c r="E212" s="208" t="s">
        <v>1</v>
      </c>
      <c r="F212" s="209" t="s">
        <v>1069</v>
      </c>
      <c r="G212" s="206"/>
      <c r="H212" s="210">
        <v>60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187</v>
      </c>
      <c r="AU212" s="216" t="s">
        <v>86</v>
      </c>
      <c r="AV212" s="13" t="s">
        <v>86</v>
      </c>
      <c r="AW212" s="13" t="s">
        <v>34</v>
      </c>
      <c r="AX212" s="13" t="s">
        <v>77</v>
      </c>
      <c r="AY212" s="216" t="s">
        <v>169</v>
      </c>
    </row>
    <row r="213" spans="1:65" s="13" customFormat="1">
      <c r="B213" s="205"/>
      <c r="C213" s="206"/>
      <c r="D213" s="207" t="s">
        <v>187</v>
      </c>
      <c r="E213" s="208" t="s">
        <v>1</v>
      </c>
      <c r="F213" s="209" t="s">
        <v>1070</v>
      </c>
      <c r="G213" s="206"/>
      <c r="H213" s="210">
        <v>40.799999999999997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187</v>
      </c>
      <c r="AU213" s="216" t="s">
        <v>86</v>
      </c>
      <c r="AV213" s="13" t="s">
        <v>86</v>
      </c>
      <c r="AW213" s="13" t="s">
        <v>34</v>
      </c>
      <c r="AX213" s="13" t="s">
        <v>77</v>
      </c>
      <c r="AY213" s="216" t="s">
        <v>169</v>
      </c>
    </row>
    <row r="214" spans="1:65" s="13" customFormat="1">
      <c r="B214" s="205"/>
      <c r="C214" s="206"/>
      <c r="D214" s="207" t="s">
        <v>187</v>
      </c>
      <c r="E214" s="208" t="s">
        <v>1</v>
      </c>
      <c r="F214" s="209" t="s">
        <v>1074</v>
      </c>
      <c r="G214" s="206"/>
      <c r="H214" s="210">
        <v>45.9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187</v>
      </c>
      <c r="AU214" s="216" t="s">
        <v>86</v>
      </c>
      <c r="AV214" s="13" t="s">
        <v>86</v>
      </c>
      <c r="AW214" s="13" t="s">
        <v>34</v>
      </c>
      <c r="AX214" s="13" t="s">
        <v>77</v>
      </c>
      <c r="AY214" s="216" t="s">
        <v>169</v>
      </c>
    </row>
    <row r="215" spans="1:65" s="14" customFormat="1">
      <c r="B215" s="217"/>
      <c r="C215" s="218"/>
      <c r="D215" s="207" t="s">
        <v>187</v>
      </c>
      <c r="E215" s="219" t="s">
        <v>1</v>
      </c>
      <c r="F215" s="220" t="s">
        <v>190</v>
      </c>
      <c r="G215" s="218"/>
      <c r="H215" s="221">
        <v>360.7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187</v>
      </c>
      <c r="AU215" s="227" t="s">
        <v>86</v>
      </c>
      <c r="AV215" s="14" t="s">
        <v>176</v>
      </c>
      <c r="AW215" s="14" t="s">
        <v>34</v>
      </c>
      <c r="AX215" s="14" t="s">
        <v>84</v>
      </c>
      <c r="AY215" s="227" t="s">
        <v>169</v>
      </c>
    </row>
    <row r="216" spans="1:65" s="2" customFormat="1" ht="24.2" customHeight="1">
      <c r="A216" s="35"/>
      <c r="B216" s="36"/>
      <c r="C216" s="192" t="s">
        <v>342</v>
      </c>
      <c r="D216" s="192" t="s">
        <v>171</v>
      </c>
      <c r="E216" s="193" t="s">
        <v>333</v>
      </c>
      <c r="F216" s="194" t="s">
        <v>334</v>
      </c>
      <c r="G216" s="195" t="s">
        <v>174</v>
      </c>
      <c r="H216" s="196">
        <v>360</v>
      </c>
      <c r="I216" s="197"/>
      <c r="J216" s="198">
        <f>ROUND(I216*H216,2)</f>
        <v>0</v>
      </c>
      <c r="K216" s="194" t="s">
        <v>185</v>
      </c>
      <c r="L216" s="40"/>
      <c r="M216" s="199" t="s">
        <v>1</v>
      </c>
      <c r="N216" s="200" t="s">
        <v>42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176</v>
      </c>
      <c r="AT216" s="203" t="s">
        <v>171</v>
      </c>
      <c r="AU216" s="203" t="s">
        <v>86</v>
      </c>
      <c r="AY216" s="17" t="s">
        <v>169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84</v>
      </c>
      <c r="BK216" s="204">
        <f>ROUND(I216*H216,2)</f>
        <v>0</v>
      </c>
      <c r="BL216" s="17" t="s">
        <v>176</v>
      </c>
      <c r="BM216" s="203" t="s">
        <v>1078</v>
      </c>
    </row>
    <row r="217" spans="1:65" s="2" customFormat="1" ht="19.5">
      <c r="A217" s="35"/>
      <c r="B217" s="36"/>
      <c r="C217" s="37"/>
      <c r="D217" s="207" t="s">
        <v>196</v>
      </c>
      <c r="E217" s="37"/>
      <c r="F217" s="228" t="s">
        <v>336</v>
      </c>
      <c r="G217" s="37"/>
      <c r="H217" s="37"/>
      <c r="I217" s="229"/>
      <c r="J217" s="37"/>
      <c r="K217" s="37"/>
      <c r="L217" s="40"/>
      <c r="M217" s="230"/>
      <c r="N217" s="231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196</v>
      </c>
      <c r="AU217" s="17" t="s">
        <v>86</v>
      </c>
    </row>
    <row r="218" spans="1:65" s="13" customFormat="1">
      <c r="B218" s="205"/>
      <c r="C218" s="206"/>
      <c r="D218" s="207" t="s">
        <v>187</v>
      </c>
      <c r="E218" s="208" t="s">
        <v>1</v>
      </c>
      <c r="F218" s="209" t="s">
        <v>1079</v>
      </c>
      <c r="G218" s="206"/>
      <c r="H218" s="210">
        <v>360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187</v>
      </c>
      <c r="AU218" s="216" t="s">
        <v>86</v>
      </c>
      <c r="AV218" s="13" t="s">
        <v>86</v>
      </c>
      <c r="AW218" s="13" t="s">
        <v>34</v>
      </c>
      <c r="AX218" s="13" t="s">
        <v>84</v>
      </c>
      <c r="AY218" s="216" t="s">
        <v>169</v>
      </c>
    </row>
    <row r="219" spans="1:65" s="2" customFormat="1" ht="24.2" customHeight="1">
      <c r="A219" s="35"/>
      <c r="B219" s="36"/>
      <c r="C219" s="192" t="s">
        <v>346</v>
      </c>
      <c r="D219" s="192" t="s">
        <v>171</v>
      </c>
      <c r="E219" s="193" t="s">
        <v>343</v>
      </c>
      <c r="F219" s="194" t="s">
        <v>344</v>
      </c>
      <c r="G219" s="195" t="s">
        <v>174</v>
      </c>
      <c r="H219" s="196">
        <v>314.7</v>
      </c>
      <c r="I219" s="197"/>
      <c r="J219" s="198">
        <f>ROUND(I219*H219,2)</f>
        <v>0</v>
      </c>
      <c r="K219" s="194" t="s">
        <v>185</v>
      </c>
      <c r="L219" s="40"/>
      <c r="M219" s="199" t="s">
        <v>1</v>
      </c>
      <c r="N219" s="200" t="s">
        <v>42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0.1225</v>
      </c>
      <c r="T219" s="202">
        <f>S219*H219</f>
        <v>38.550750000000001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176</v>
      </c>
      <c r="AT219" s="203" t="s">
        <v>171</v>
      </c>
      <c r="AU219" s="203" t="s">
        <v>86</v>
      </c>
      <c r="AY219" s="17" t="s">
        <v>169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84</v>
      </c>
      <c r="BK219" s="204">
        <f>ROUND(I219*H219,2)</f>
        <v>0</v>
      </c>
      <c r="BL219" s="17" t="s">
        <v>176</v>
      </c>
      <c r="BM219" s="203" t="s">
        <v>1080</v>
      </c>
    </row>
    <row r="220" spans="1:65" s="13" customFormat="1">
      <c r="B220" s="205"/>
      <c r="C220" s="206"/>
      <c r="D220" s="207" t="s">
        <v>187</v>
      </c>
      <c r="E220" s="208" t="s">
        <v>1</v>
      </c>
      <c r="F220" s="209" t="s">
        <v>1065</v>
      </c>
      <c r="G220" s="206"/>
      <c r="H220" s="210">
        <v>35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187</v>
      </c>
      <c r="AU220" s="216" t="s">
        <v>86</v>
      </c>
      <c r="AV220" s="13" t="s">
        <v>86</v>
      </c>
      <c r="AW220" s="13" t="s">
        <v>34</v>
      </c>
      <c r="AX220" s="13" t="s">
        <v>77</v>
      </c>
      <c r="AY220" s="216" t="s">
        <v>169</v>
      </c>
    </row>
    <row r="221" spans="1:65" s="13" customFormat="1">
      <c r="B221" s="205"/>
      <c r="C221" s="206"/>
      <c r="D221" s="207" t="s">
        <v>187</v>
      </c>
      <c r="E221" s="208" t="s">
        <v>1</v>
      </c>
      <c r="F221" s="209" t="s">
        <v>1066</v>
      </c>
      <c r="G221" s="206"/>
      <c r="H221" s="210">
        <v>35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187</v>
      </c>
      <c r="AU221" s="216" t="s">
        <v>86</v>
      </c>
      <c r="AV221" s="13" t="s">
        <v>86</v>
      </c>
      <c r="AW221" s="13" t="s">
        <v>34</v>
      </c>
      <c r="AX221" s="13" t="s">
        <v>77</v>
      </c>
      <c r="AY221" s="216" t="s">
        <v>169</v>
      </c>
    </row>
    <row r="222" spans="1:65" s="13" customFormat="1">
      <c r="B222" s="205"/>
      <c r="C222" s="206"/>
      <c r="D222" s="207" t="s">
        <v>187</v>
      </c>
      <c r="E222" s="208" t="s">
        <v>1</v>
      </c>
      <c r="F222" s="209" t="s">
        <v>1067</v>
      </c>
      <c r="G222" s="206"/>
      <c r="H222" s="210">
        <v>49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187</v>
      </c>
      <c r="AU222" s="216" t="s">
        <v>86</v>
      </c>
      <c r="AV222" s="13" t="s">
        <v>86</v>
      </c>
      <c r="AW222" s="13" t="s">
        <v>34</v>
      </c>
      <c r="AX222" s="13" t="s">
        <v>77</v>
      </c>
      <c r="AY222" s="216" t="s">
        <v>169</v>
      </c>
    </row>
    <row r="223" spans="1:65" s="13" customFormat="1">
      <c r="B223" s="205"/>
      <c r="C223" s="206"/>
      <c r="D223" s="207" t="s">
        <v>187</v>
      </c>
      <c r="E223" s="208" t="s">
        <v>1</v>
      </c>
      <c r="F223" s="209" t="s">
        <v>1068</v>
      </c>
      <c r="G223" s="206"/>
      <c r="H223" s="210">
        <v>49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187</v>
      </c>
      <c r="AU223" s="216" t="s">
        <v>86</v>
      </c>
      <c r="AV223" s="13" t="s">
        <v>86</v>
      </c>
      <c r="AW223" s="13" t="s">
        <v>34</v>
      </c>
      <c r="AX223" s="13" t="s">
        <v>77</v>
      </c>
      <c r="AY223" s="216" t="s">
        <v>169</v>
      </c>
    </row>
    <row r="224" spans="1:65" s="13" customFormat="1">
      <c r="B224" s="205"/>
      <c r="C224" s="206"/>
      <c r="D224" s="207" t="s">
        <v>187</v>
      </c>
      <c r="E224" s="208" t="s">
        <v>1</v>
      </c>
      <c r="F224" s="209" t="s">
        <v>1069</v>
      </c>
      <c r="G224" s="206"/>
      <c r="H224" s="210">
        <v>60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187</v>
      </c>
      <c r="AU224" s="216" t="s">
        <v>86</v>
      </c>
      <c r="AV224" s="13" t="s">
        <v>86</v>
      </c>
      <c r="AW224" s="13" t="s">
        <v>34</v>
      </c>
      <c r="AX224" s="13" t="s">
        <v>77</v>
      </c>
      <c r="AY224" s="216" t="s">
        <v>169</v>
      </c>
    </row>
    <row r="225" spans="1:65" s="13" customFormat="1">
      <c r="B225" s="205"/>
      <c r="C225" s="206"/>
      <c r="D225" s="207" t="s">
        <v>187</v>
      </c>
      <c r="E225" s="208" t="s">
        <v>1</v>
      </c>
      <c r="F225" s="209" t="s">
        <v>1070</v>
      </c>
      <c r="G225" s="206"/>
      <c r="H225" s="210">
        <v>40.799999999999997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187</v>
      </c>
      <c r="AU225" s="216" t="s">
        <v>86</v>
      </c>
      <c r="AV225" s="13" t="s">
        <v>86</v>
      </c>
      <c r="AW225" s="13" t="s">
        <v>34</v>
      </c>
      <c r="AX225" s="13" t="s">
        <v>77</v>
      </c>
      <c r="AY225" s="216" t="s">
        <v>169</v>
      </c>
    </row>
    <row r="226" spans="1:65" s="13" customFormat="1">
      <c r="B226" s="205"/>
      <c r="C226" s="206"/>
      <c r="D226" s="207" t="s">
        <v>187</v>
      </c>
      <c r="E226" s="208" t="s">
        <v>1</v>
      </c>
      <c r="F226" s="209" t="s">
        <v>1074</v>
      </c>
      <c r="G226" s="206"/>
      <c r="H226" s="210">
        <v>45.9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187</v>
      </c>
      <c r="AU226" s="216" t="s">
        <v>86</v>
      </c>
      <c r="AV226" s="13" t="s">
        <v>86</v>
      </c>
      <c r="AW226" s="13" t="s">
        <v>34</v>
      </c>
      <c r="AX226" s="13" t="s">
        <v>77</v>
      </c>
      <c r="AY226" s="216" t="s">
        <v>169</v>
      </c>
    </row>
    <row r="227" spans="1:65" s="14" customFormat="1">
      <c r="B227" s="217"/>
      <c r="C227" s="218"/>
      <c r="D227" s="207" t="s">
        <v>187</v>
      </c>
      <c r="E227" s="219" t="s">
        <v>1</v>
      </c>
      <c r="F227" s="220" t="s">
        <v>190</v>
      </c>
      <c r="G227" s="218"/>
      <c r="H227" s="221">
        <v>314.7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187</v>
      </c>
      <c r="AU227" s="227" t="s">
        <v>86</v>
      </c>
      <c r="AV227" s="14" t="s">
        <v>176</v>
      </c>
      <c r="AW227" s="14" t="s">
        <v>34</v>
      </c>
      <c r="AX227" s="14" t="s">
        <v>84</v>
      </c>
      <c r="AY227" s="227" t="s">
        <v>169</v>
      </c>
    </row>
    <row r="228" spans="1:65" s="2" customFormat="1" ht="24.2" customHeight="1">
      <c r="A228" s="35"/>
      <c r="B228" s="36"/>
      <c r="C228" s="192" t="s">
        <v>350</v>
      </c>
      <c r="D228" s="192" t="s">
        <v>171</v>
      </c>
      <c r="E228" s="193" t="s">
        <v>351</v>
      </c>
      <c r="F228" s="194" t="s">
        <v>352</v>
      </c>
      <c r="G228" s="195" t="s">
        <v>174</v>
      </c>
      <c r="H228" s="196">
        <v>314.7</v>
      </c>
      <c r="I228" s="197"/>
      <c r="J228" s="198">
        <f>ROUND(I228*H228,2)</f>
        <v>0</v>
      </c>
      <c r="K228" s="194" t="s">
        <v>185</v>
      </c>
      <c r="L228" s="40"/>
      <c r="M228" s="199" t="s">
        <v>1</v>
      </c>
      <c r="N228" s="200" t="s">
        <v>42</v>
      </c>
      <c r="O228" s="72"/>
      <c r="P228" s="201">
        <f>O228*H228</f>
        <v>0</v>
      </c>
      <c r="Q228" s="201">
        <v>0.122734</v>
      </c>
      <c r="R228" s="201">
        <f>Q228*H228</f>
        <v>38.624389799999996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176</v>
      </c>
      <c r="AT228" s="203" t="s">
        <v>171</v>
      </c>
      <c r="AU228" s="203" t="s">
        <v>86</v>
      </c>
      <c r="AY228" s="17" t="s">
        <v>169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84</v>
      </c>
      <c r="BK228" s="204">
        <f>ROUND(I228*H228,2)</f>
        <v>0</v>
      </c>
      <c r="BL228" s="17" t="s">
        <v>176</v>
      </c>
      <c r="BM228" s="203" t="s">
        <v>1081</v>
      </c>
    </row>
    <row r="229" spans="1:65" s="13" customFormat="1">
      <c r="B229" s="205"/>
      <c r="C229" s="206"/>
      <c r="D229" s="207" t="s">
        <v>187</v>
      </c>
      <c r="E229" s="208" t="s">
        <v>1</v>
      </c>
      <c r="F229" s="209" t="s">
        <v>1065</v>
      </c>
      <c r="G229" s="206"/>
      <c r="H229" s="210">
        <v>35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187</v>
      </c>
      <c r="AU229" s="216" t="s">
        <v>86</v>
      </c>
      <c r="AV229" s="13" t="s">
        <v>86</v>
      </c>
      <c r="AW229" s="13" t="s">
        <v>34</v>
      </c>
      <c r="AX229" s="13" t="s">
        <v>77</v>
      </c>
      <c r="AY229" s="216" t="s">
        <v>169</v>
      </c>
    </row>
    <row r="230" spans="1:65" s="13" customFormat="1">
      <c r="B230" s="205"/>
      <c r="C230" s="206"/>
      <c r="D230" s="207" t="s">
        <v>187</v>
      </c>
      <c r="E230" s="208" t="s">
        <v>1</v>
      </c>
      <c r="F230" s="209" t="s">
        <v>1066</v>
      </c>
      <c r="G230" s="206"/>
      <c r="H230" s="210">
        <v>35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187</v>
      </c>
      <c r="AU230" s="216" t="s">
        <v>86</v>
      </c>
      <c r="AV230" s="13" t="s">
        <v>86</v>
      </c>
      <c r="AW230" s="13" t="s">
        <v>34</v>
      </c>
      <c r="AX230" s="13" t="s">
        <v>77</v>
      </c>
      <c r="AY230" s="216" t="s">
        <v>169</v>
      </c>
    </row>
    <row r="231" spans="1:65" s="13" customFormat="1">
      <c r="B231" s="205"/>
      <c r="C231" s="206"/>
      <c r="D231" s="207" t="s">
        <v>187</v>
      </c>
      <c r="E231" s="208" t="s">
        <v>1</v>
      </c>
      <c r="F231" s="209" t="s">
        <v>1067</v>
      </c>
      <c r="G231" s="206"/>
      <c r="H231" s="210">
        <v>49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187</v>
      </c>
      <c r="AU231" s="216" t="s">
        <v>86</v>
      </c>
      <c r="AV231" s="13" t="s">
        <v>86</v>
      </c>
      <c r="AW231" s="13" t="s">
        <v>34</v>
      </c>
      <c r="AX231" s="13" t="s">
        <v>77</v>
      </c>
      <c r="AY231" s="216" t="s">
        <v>169</v>
      </c>
    </row>
    <row r="232" spans="1:65" s="13" customFormat="1">
      <c r="B232" s="205"/>
      <c r="C232" s="206"/>
      <c r="D232" s="207" t="s">
        <v>187</v>
      </c>
      <c r="E232" s="208" t="s">
        <v>1</v>
      </c>
      <c r="F232" s="209" t="s">
        <v>1068</v>
      </c>
      <c r="G232" s="206"/>
      <c r="H232" s="210">
        <v>49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187</v>
      </c>
      <c r="AU232" s="216" t="s">
        <v>86</v>
      </c>
      <c r="AV232" s="13" t="s">
        <v>86</v>
      </c>
      <c r="AW232" s="13" t="s">
        <v>34</v>
      </c>
      <c r="AX232" s="13" t="s">
        <v>77</v>
      </c>
      <c r="AY232" s="216" t="s">
        <v>169</v>
      </c>
    </row>
    <row r="233" spans="1:65" s="13" customFormat="1">
      <c r="B233" s="205"/>
      <c r="C233" s="206"/>
      <c r="D233" s="207" t="s">
        <v>187</v>
      </c>
      <c r="E233" s="208" t="s">
        <v>1</v>
      </c>
      <c r="F233" s="209" t="s">
        <v>1069</v>
      </c>
      <c r="G233" s="206"/>
      <c r="H233" s="210">
        <v>60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187</v>
      </c>
      <c r="AU233" s="216" t="s">
        <v>86</v>
      </c>
      <c r="AV233" s="13" t="s">
        <v>86</v>
      </c>
      <c r="AW233" s="13" t="s">
        <v>34</v>
      </c>
      <c r="AX233" s="13" t="s">
        <v>77</v>
      </c>
      <c r="AY233" s="216" t="s">
        <v>169</v>
      </c>
    </row>
    <row r="234" spans="1:65" s="13" customFormat="1">
      <c r="B234" s="205"/>
      <c r="C234" s="206"/>
      <c r="D234" s="207" t="s">
        <v>187</v>
      </c>
      <c r="E234" s="208" t="s">
        <v>1</v>
      </c>
      <c r="F234" s="209" t="s">
        <v>1070</v>
      </c>
      <c r="G234" s="206"/>
      <c r="H234" s="210">
        <v>40.799999999999997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187</v>
      </c>
      <c r="AU234" s="216" t="s">
        <v>86</v>
      </c>
      <c r="AV234" s="13" t="s">
        <v>86</v>
      </c>
      <c r="AW234" s="13" t="s">
        <v>34</v>
      </c>
      <c r="AX234" s="13" t="s">
        <v>77</v>
      </c>
      <c r="AY234" s="216" t="s">
        <v>169</v>
      </c>
    </row>
    <row r="235" spans="1:65" s="13" customFormat="1">
      <c r="B235" s="205"/>
      <c r="C235" s="206"/>
      <c r="D235" s="207" t="s">
        <v>187</v>
      </c>
      <c r="E235" s="208" t="s">
        <v>1</v>
      </c>
      <c r="F235" s="209" t="s">
        <v>1074</v>
      </c>
      <c r="G235" s="206"/>
      <c r="H235" s="210">
        <v>45.9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187</v>
      </c>
      <c r="AU235" s="216" t="s">
        <v>86</v>
      </c>
      <c r="AV235" s="13" t="s">
        <v>86</v>
      </c>
      <c r="AW235" s="13" t="s">
        <v>34</v>
      </c>
      <c r="AX235" s="13" t="s">
        <v>77</v>
      </c>
      <c r="AY235" s="216" t="s">
        <v>169</v>
      </c>
    </row>
    <row r="236" spans="1:65" s="14" customFormat="1">
      <c r="B236" s="217"/>
      <c r="C236" s="218"/>
      <c r="D236" s="207" t="s">
        <v>187</v>
      </c>
      <c r="E236" s="219" t="s">
        <v>1</v>
      </c>
      <c r="F236" s="220" t="s">
        <v>190</v>
      </c>
      <c r="G236" s="218"/>
      <c r="H236" s="221">
        <v>314.7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187</v>
      </c>
      <c r="AU236" s="227" t="s">
        <v>86</v>
      </c>
      <c r="AV236" s="14" t="s">
        <v>176</v>
      </c>
      <c r="AW236" s="14" t="s">
        <v>34</v>
      </c>
      <c r="AX236" s="14" t="s">
        <v>84</v>
      </c>
      <c r="AY236" s="227" t="s">
        <v>169</v>
      </c>
    </row>
    <row r="237" spans="1:65" s="2" customFormat="1" ht="24.2" customHeight="1">
      <c r="A237" s="35"/>
      <c r="B237" s="36"/>
      <c r="C237" s="192" t="s">
        <v>354</v>
      </c>
      <c r="D237" s="192" t="s">
        <v>171</v>
      </c>
      <c r="E237" s="193" t="s">
        <v>378</v>
      </c>
      <c r="F237" s="194" t="s">
        <v>379</v>
      </c>
      <c r="G237" s="195" t="s">
        <v>184</v>
      </c>
      <c r="H237" s="196">
        <v>36</v>
      </c>
      <c r="I237" s="197"/>
      <c r="J237" s="198">
        <f>ROUND(I237*H237,2)</f>
        <v>0</v>
      </c>
      <c r="K237" s="194" t="s">
        <v>185</v>
      </c>
      <c r="L237" s="40"/>
      <c r="M237" s="199" t="s">
        <v>1</v>
      </c>
      <c r="N237" s="200" t="s">
        <v>42</v>
      </c>
      <c r="O237" s="72"/>
      <c r="P237" s="201">
        <f>O237*H237</f>
        <v>0</v>
      </c>
      <c r="Q237" s="201">
        <v>0.50375000000000003</v>
      </c>
      <c r="R237" s="201">
        <f>Q237*H237</f>
        <v>18.135000000000002</v>
      </c>
      <c r="S237" s="201">
        <v>2.5</v>
      </c>
      <c r="T237" s="202">
        <f>S237*H237</f>
        <v>90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176</v>
      </c>
      <c r="AT237" s="203" t="s">
        <v>171</v>
      </c>
      <c r="AU237" s="203" t="s">
        <v>86</v>
      </c>
      <c r="AY237" s="17" t="s">
        <v>169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7" t="s">
        <v>84</v>
      </c>
      <c r="BK237" s="204">
        <f>ROUND(I237*H237,2)</f>
        <v>0</v>
      </c>
      <c r="BL237" s="17" t="s">
        <v>176</v>
      </c>
      <c r="BM237" s="203" t="s">
        <v>1082</v>
      </c>
    </row>
    <row r="238" spans="1:65" s="2" customFormat="1" ht="19.5">
      <c r="A238" s="35"/>
      <c r="B238" s="36"/>
      <c r="C238" s="37"/>
      <c r="D238" s="207" t="s">
        <v>196</v>
      </c>
      <c r="E238" s="37"/>
      <c r="F238" s="228" t="s">
        <v>1083</v>
      </c>
      <c r="G238" s="37"/>
      <c r="H238" s="37"/>
      <c r="I238" s="229"/>
      <c r="J238" s="37"/>
      <c r="K238" s="37"/>
      <c r="L238" s="40"/>
      <c r="M238" s="230"/>
      <c r="N238" s="231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196</v>
      </c>
      <c r="AU238" s="17" t="s">
        <v>86</v>
      </c>
    </row>
    <row r="239" spans="1:65" s="13" customFormat="1">
      <c r="B239" s="205"/>
      <c r="C239" s="206"/>
      <c r="D239" s="207" t="s">
        <v>187</v>
      </c>
      <c r="E239" s="208" t="s">
        <v>1</v>
      </c>
      <c r="F239" s="209" t="s">
        <v>1084</v>
      </c>
      <c r="G239" s="206"/>
      <c r="H239" s="210">
        <v>36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187</v>
      </c>
      <c r="AU239" s="216" t="s">
        <v>86</v>
      </c>
      <c r="AV239" s="13" t="s">
        <v>86</v>
      </c>
      <c r="AW239" s="13" t="s">
        <v>34</v>
      </c>
      <c r="AX239" s="13" t="s">
        <v>84</v>
      </c>
      <c r="AY239" s="216" t="s">
        <v>169</v>
      </c>
    </row>
    <row r="240" spans="1:65" s="2" customFormat="1" ht="14.45" customHeight="1">
      <c r="A240" s="35"/>
      <c r="B240" s="36"/>
      <c r="C240" s="192" t="s">
        <v>361</v>
      </c>
      <c r="D240" s="192" t="s">
        <v>171</v>
      </c>
      <c r="E240" s="193" t="s">
        <v>386</v>
      </c>
      <c r="F240" s="194" t="s">
        <v>387</v>
      </c>
      <c r="G240" s="195" t="s">
        <v>184</v>
      </c>
      <c r="H240" s="196">
        <v>36</v>
      </c>
      <c r="I240" s="197"/>
      <c r="J240" s="198">
        <f>ROUND(I240*H240,2)</f>
        <v>0</v>
      </c>
      <c r="K240" s="194" t="s">
        <v>185</v>
      </c>
      <c r="L240" s="40"/>
      <c r="M240" s="199" t="s">
        <v>1</v>
      </c>
      <c r="N240" s="200" t="s">
        <v>42</v>
      </c>
      <c r="O240" s="7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3" t="s">
        <v>176</v>
      </c>
      <c r="AT240" s="203" t="s">
        <v>171</v>
      </c>
      <c r="AU240" s="203" t="s">
        <v>86</v>
      </c>
      <c r="AY240" s="17" t="s">
        <v>169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7" t="s">
        <v>84</v>
      </c>
      <c r="BK240" s="204">
        <f>ROUND(I240*H240,2)</f>
        <v>0</v>
      </c>
      <c r="BL240" s="17" t="s">
        <v>176</v>
      </c>
      <c r="BM240" s="203" t="s">
        <v>1085</v>
      </c>
    </row>
    <row r="241" spans="1:65" s="2" customFormat="1" ht="24.2" customHeight="1">
      <c r="A241" s="35"/>
      <c r="B241" s="36"/>
      <c r="C241" s="232" t="s">
        <v>366</v>
      </c>
      <c r="D241" s="232" t="s">
        <v>217</v>
      </c>
      <c r="E241" s="233" t="s">
        <v>390</v>
      </c>
      <c r="F241" s="234" t="s">
        <v>391</v>
      </c>
      <c r="G241" s="235" t="s">
        <v>220</v>
      </c>
      <c r="H241" s="236">
        <v>8.64</v>
      </c>
      <c r="I241" s="237"/>
      <c r="J241" s="238">
        <f>ROUND(I241*H241,2)</f>
        <v>0</v>
      </c>
      <c r="K241" s="234" t="s">
        <v>185</v>
      </c>
      <c r="L241" s="239"/>
      <c r="M241" s="240" t="s">
        <v>1</v>
      </c>
      <c r="N241" s="241" t="s">
        <v>42</v>
      </c>
      <c r="O241" s="72"/>
      <c r="P241" s="201">
        <f>O241*H241</f>
        <v>0</v>
      </c>
      <c r="Q241" s="201">
        <v>1</v>
      </c>
      <c r="R241" s="201">
        <f>Q241*H241</f>
        <v>8.64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221</v>
      </c>
      <c r="AT241" s="203" t="s">
        <v>217</v>
      </c>
      <c r="AU241" s="203" t="s">
        <v>86</v>
      </c>
      <c r="AY241" s="17" t="s">
        <v>169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7" t="s">
        <v>84</v>
      </c>
      <c r="BK241" s="204">
        <f>ROUND(I241*H241,2)</f>
        <v>0</v>
      </c>
      <c r="BL241" s="17" t="s">
        <v>176</v>
      </c>
      <c r="BM241" s="203" t="s">
        <v>1086</v>
      </c>
    </row>
    <row r="242" spans="1:65" s="2" customFormat="1" ht="19.5">
      <c r="A242" s="35"/>
      <c r="B242" s="36"/>
      <c r="C242" s="37"/>
      <c r="D242" s="207" t="s">
        <v>196</v>
      </c>
      <c r="E242" s="37"/>
      <c r="F242" s="228" t="s">
        <v>1087</v>
      </c>
      <c r="G242" s="37"/>
      <c r="H242" s="37"/>
      <c r="I242" s="229"/>
      <c r="J242" s="37"/>
      <c r="K242" s="37"/>
      <c r="L242" s="40"/>
      <c r="M242" s="230"/>
      <c r="N242" s="231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7" t="s">
        <v>196</v>
      </c>
      <c r="AU242" s="17" t="s">
        <v>86</v>
      </c>
    </row>
    <row r="243" spans="1:65" s="13" customFormat="1">
      <c r="B243" s="205"/>
      <c r="C243" s="206"/>
      <c r="D243" s="207" t="s">
        <v>187</v>
      </c>
      <c r="E243" s="208" t="s">
        <v>1</v>
      </c>
      <c r="F243" s="209" t="s">
        <v>1088</v>
      </c>
      <c r="G243" s="206"/>
      <c r="H243" s="210">
        <v>8.64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187</v>
      </c>
      <c r="AU243" s="216" t="s">
        <v>86</v>
      </c>
      <c r="AV243" s="13" t="s">
        <v>86</v>
      </c>
      <c r="AW243" s="13" t="s">
        <v>34</v>
      </c>
      <c r="AX243" s="13" t="s">
        <v>84</v>
      </c>
      <c r="AY243" s="216" t="s">
        <v>169</v>
      </c>
    </row>
    <row r="244" spans="1:65" s="2" customFormat="1" ht="24.2" customHeight="1">
      <c r="A244" s="35"/>
      <c r="B244" s="36"/>
      <c r="C244" s="192" t="s">
        <v>370</v>
      </c>
      <c r="D244" s="192" t="s">
        <v>171</v>
      </c>
      <c r="E244" s="193" t="s">
        <v>1089</v>
      </c>
      <c r="F244" s="194" t="s">
        <v>1090</v>
      </c>
      <c r="G244" s="195" t="s">
        <v>174</v>
      </c>
      <c r="H244" s="196">
        <v>360</v>
      </c>
      <c r="I244" s="197"/>
      <c r="J244" s="198">
        <f>ROUND(I244*H244,2)</f>
        <v>0</v>
      </c>
      <c r="K244" s="194" t="s">
        <v>185</v>
      </c>
      <c r="L244" s="40"/>
      <c r="M244" s="199" t="s">
        <v>1</v>
      </c>
      <c r="N244" s="200" t="s">
        <v>42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176</v>
      </c>
      <c r="AT244" s="203" t="s">
        <v>171</v>
      </c>
      <c r="AU244" s="203" t="s">
        <v>86</v>
      </c>
      <c r="AY244" s="17" t="s">
        <v>169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7" t="s">
        <v>84</v>
      </c>
      <c r="BK244" s="204">
        <f>ROUND(I244*H244,2)</f>
        <v>0</v>
      </c>
      <c r="BL244" s="17" t="s">
        <v>176</v>
      </c>
      <c r="BM244" s="203" t="s">
        <v>1091</v>
      </c>
    </row>
    <row r="245" spans="1:65" s="2" customFormat="1" ht="24.2" customHeight="1">
      <c r="A245" s="35"/>
      <c r="B245" s="36"/>
      <c r="C245" s="192" t="s">
        <v>377</v>
      </c>
      <c r="D245" s="192" t="s">
        <v>171</v>
      </c>
      <c r="E245" s="193" t="s">
        <v>362</v>
      </c>
      <c r="F245" s="194" t="s">
        <v>363</v>
      </c>
      <c r="G245" s="195" t="s">
        <v>174</v>
      </c>
      <c r="H245" s="196">
        <v>77.2</v>
      </c>
      <c r="I245" s="197"/>
      <c r="J245" s="198">
        <f>ROUND(I245*H245,2)</f>
        <v>0</v>
      </c>
      <c r="K245" s="194" t="s">
        <v>185</v>
      </c>
      <c r="L245" s="40"/>
      <c r="M245" s="199" t="s">
        <v>1</v>
      </c>
      <c r="N245" s="200" t="s">
        <v>42</v>
      </c>
      <c r="O245" s="72"/>
      <c r="P245" s="201">
        <f>O245*H245</f>
        <v>0</v>
      </c>
      <c r="Q245" s="201">
        <v>1.9425000000000001E-2</v>
      </c>
      <c r="R245" s="201">
        <f>Q245*H245</f>
        <v>1.4996100000000001</v>
      </c>
      <c r="S245" s="201">
        <v>0</v>
      </c>
      <c r="T245" s="20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3" t="s">
        <v>176</v>
      </c>
      <c r="AT245" s="203" t="s">
        <v>171</v>
      </c>
      <c r="AU245" s="203" t="s">
        <v>86</v>
      </c>
      <c r="AY245" s="17" t="s">
        <v>169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7" t="s">
        <v>84</v>
      </c>
      <c r="BK245" s="204">
        <f>ROUND(I245*H245,2)</f>
        <v>0</v>
      </c>
      <c r="BL245" s="17" t="s">
        <v>176</v>
      </c>
      <c r="BM245" s="203" t="s">
        <v>1092</v>
      </c>
    </row>
    <row r="246" spans="1:65" s="2" customFormat="1" ht="19.5">
      <c r="A246" s="35"/>
      <c r="B246" s="36"/>
      <c r="C246" s="37"/>
      <c r="D246" s="207" t="s">
        <v>196</v>
      </c>
      <c r="E246" s="37"/>
      <c r="F246" s="228" t="s">
        <v>365</v>
      </c>
      <c r="G246" s="37"/>
      <c r="H246" s="37"/>
      <c r="I246" s="229"/>
      <c r="J246" s="37"/>
      <c r="K246" s="37"/>
      <c r="L246" s="40"/>
      <c r="M246" s="230"/>
      <c r="N246" s="231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196</v>
      </c>
      <c r="AU246" s="17" t="s">
        <v>86</v>
      </c>
    </row>
    <row r="247" spans="1:65" s="13" customFormat="1">
      <c r="B247" s="205"/>
      <c r="C247" s="206"/>
      <c r="D247" s="207" t="s">
        <v>187</v>
      </c>
      <c r="E247" s="208" t="s">
        <v>1</v>
      </c>
      <c r="F247" s="209" t="s">
        <v>1093</v>
      </c>
      <c r="G247" s="206"/>
      <c r="H247" s="210">
        <v>20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187</v>
      </c>
      <c r="AU247" s="216" t="s">
        <v>86</v>
      </c>
      <c r="AV247" s="13" t="s">
        <v>86</v>
      </c>
      <c r="AW247" s="13" t="s">
        <v>34</v>
      </c>
      <c r="AX247" s="13" t="s">
        <v>77</v>
      </c>
      <c r="AY247" s="216" t="s">
        <v>169</v>
      </c>
    </row>
    <row r="248" spans="1:65" s="13" customFormat="1">
      <c r="B248" s="205"/>
      <c r="C248" s="206"/>
      <c r="D248" s="207" t="s">
        <v>187</v>
      </c>
      <c r="E248" s="208" t="s">
        <v>1</v>
      </c>
      <c r="F248" s="209" t="s">
        <v>1094</v>
      </c>
      <c r="G248" s="206"/>
      <c r="H248" s="210">
        <v>26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187</v>
      </c>
      <c r="AU248" s="216" t="s">
        <v>86</v>
      </c>
      <c r="AV248" s="13" t="s">
        <v>86</v>
      </c>
      <c r="AW248" s="13" t="s">
        <v>34</v>
      </c>
      <c r="AX248" s="13" t="s">
        <v>77</v>
      </c>
      <c r="AY248" s="216" t="s">
        <v>169</v>
      </c>
    </row>
    <row r="249" spans="1:65" s="13" customFormat="1">
      <c r="B249" s="205"/>
      <c r="C249" s="206"/>
      <c r="D249" s="207" t="s">
        <v>187</v>
      </c>
      <c r="E249" s="208" t="s">
        <v>1</v>
      </c>
      <c r="F249" s="209" t="s">
        <v>1095</v>
      </c>
      <c r="G249" s="206"/>
      <c r="H249" s="210">
        <v>31.2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187</v>
      </c>
      <c r="AU249" s="216" t="s">
        <v>86</v>
      </c>
      <c r="AV249" s="13" t="s">
        <v>86</v>
      </c>
      <c r="AW249" s="13" t="s">
        <v>34</v>
      </c>
      <c r="AX249" s="13" t="s">
        <v>77</v>
      </c>
      <c r="AY249" s="216" t="s">
        <v>169</v>
      </c>
    </row>
    <row r="250" spans="1:65" s="14" customFormat="1">
      <c r="B250" s="217"/>
      <c r="C250" s="218"/>
      <c r="D250" s="207" t="s">
        <v>187</v>
      </c>
      <c r="E250" s="219" t="s">
        <v>1</v>
      </c>
      <c r="F250" s="220" t="s">
        <v>190</v>
      </c>
      <c r="G250" s="218"/>
      <c r="H250" s="221">
        <v>77.2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187</v>
      </c>
      <c r="AU250" s="227" t="s">
        <v>86</v>
      </c>
      <c r="AV250" s="14" t="s">
        <v>176</v>
      </c>
      <c r="AW250" s="14" t="s">
        <v>34</v>
      </c>
      <c r="AX250" s="14" t="s">
        <v>84</v>
      </c>
      <c r="AY250" s="227" t="s">
        <v>169</v>
      </c>
    </row>
    <row r="251" spans="1:65" s="2" customFormat="1" ht="24.2" customHeight="1">
      <c r="A251" s="35"/>
      <c r="B251" s="36"/>
      <c r="C251" s="192" t="s">
        <v>385</v>
      </c>
      <c r="D251" s="192" t="s">
        <v>171</v>
      </c>
      <c r="E251" s="193" t="s">
        <v>355</v>
      </c>
      <c r="F251" s="194" t="s">
        <v>356</v>
      </c>
      <c r="G251" s="195" t="s">
        <v>174</v>
      </c>
      <c r="H251" s="196">
        <v>77.2</v>
      </c>
      <c r="I251" s="197"/>
      <c r="J251" s="198">
        <f>ROUND(I251*H251,2)</f>
        <v>0</v>
      </c>
      <c r="K251" s="194" t="s">
        <v>185</v>
      </c>
      <c r="L251" s="40"/>
      <c r="M251" s="199" t="s">
        <v>1</v>
      </c>
      <c r="N251" s="200" t="s">
        <v>42</v>
      </c>
      <c r="O251" s="72"/>
      <c r="P251" s="201">
        <f>O251*H251</f>
        <v>0</v>
      </c>
      <c r="Q251" s="201">
        <v>3.8850000000000003E-2</v>
      </c>
      <c r="R251" s="201">
        <f>Q251*H251</f>
        <v>2.9992200000000002</v>
      </c>
      <c r="S251" s="201">
        <v>0</v>
      </c>
      <c r="T251" s="20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3" t="s">
        <v>176</v>
      </c>
      <c r="AT251" s="203" t="s">
        <v>171</v>
      </c>
      <c r="AU251" s="203" t="s">
        <v>86</v>
      </c>
      <c r="AY251" s="17" t="s">
        <v>169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7" t="s">
        <v>84</v>
      </c>
      <c r="BK251" s="204">
        <f>ROUND(I251*H251,2)</f>
        <v>0</v>
      </c>
      <c r="BL251" s="17" t="s">
        <v>176</v>
      </c>
      <c r="BM251" s="203" t="s">
        <v>1096</v>
      </c>
    </row>
    <row r="252" spans="1:65" s="2" customFormat="1" ht="19.5">
      <c r="A252" s="35"/>
      <c r="B252" s="36"/>
      <c r="C252" s="37"/>
      <c r="D252" s="207" t="s">
        <v>196</v>
      </c>
      <c r="E252" s="37"/>
      <c r="F252" s="228" t="s">
        <v>358</v>
      </c>
      <c r="G252" s="37"/>
      <c r="H252" s="37"/>
      <c r="I252" s="229"/>
      <c r="J252" s="37"/>
      <c r="K252" s="37"/>
      <c r="L252" s="40"/>
      <c r="M252" s="230"/>
      <c r="N252" s="231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7" t="s">
        <v>196</v>
      </c>
      <c r="AU252" s="17" t="s">
        <v>86</v>
      </c>
    </row>
    <row r="253" spans="1:65" s="2" customFormat="1" ht="24.2" customHeight="1">
      <c r="A253" s="35"/>
      <c r="B253" s="36"/>
      <c r="C253" s="192" t="s">
        <v>389</v>
      </c>
      <c r="D253" s="192" t="s">
        <v>171</v>
      </c>
      <c r="E253" s="193" t="s">
        <v>367</v>
      </c>
      <c r="F253" s="194" t="s">
        <v>368</v>
      </c>
      <c r="G253" s="195" t="s">
        <v>174</v>
      </c>
      <c r="H253" s="196">
        <v>77.2</v>
      </c>
      <c r="I253" s="197"/>
      <c r="J253" s="198">
        <f>ROUND(I253*H253,2)</f>
        <v>0</v>
      </c>
      <c r="K253" s="194" t="s">
        <v>185</v>
      </c>
      <c r="L253" s="40"/>
      <c r="M253" s="199" t="s">
        <v>1</v>
      </c>
      <c r="N253" s="200" t="s">
        <v>42</v>
      </c>
      <c r="O253" s="72"/>
      <c r="P253" s="201">
        <f>O253*H253</f>
        <v>0</v>
      </c>
      <c r="Q253" s="201">
        <v>3.15E-3</v>
      </c>
      <c r="R253" s="201">
        <f>Q253*H253</f>
        <v>0.24318000000000001</v>
      </c>
      <c r="S253" s="201">
        <v>0</v>
      </c>
      <c r="T253" s="20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176</v>
      </c>
      <c r="AT253" s="203" t="s">
        <v>171</v>
      </c>
      <c r="AU253" s="203" t="s">
        <v>86</v>
      </c>
      <c r="AY253" s="17" t="s">
        <v>169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7" t="s">
        <v>84</v>
      </c>
      <c r="BK253" s="204">
        <f>ROUND(I253*H253,2)</f>
        <v>0</v>
      </c>
      <c r="BL253" s="17" t="s">
        <v>176</v>
      </c>
      <c r="BM253" s="203" t="s">
        <v>1097</v>
      </c>
    </row>
    <row r="254" spans="1:65" s="2" customFormat="1" ht="14.45" customHeight="1">
      <c r="A254" s="35"/>
      <c r="B254" s="36"/>
      <c r="C254" s="192" t="s">
        <v>397</v>
      </c>
      <c r="D254" s="192" t="s">
        <v>171</v>
      </c>
      <c r="E254" s="193" t="s">
        <v>860</v>
      </c>
      <c r="F254" s="194" t="s">
        <v>861</v>
      </c>
      <c r="G254" s="195" t="s">
        <v>174</v>
      </c>
      <c r="H254" s="196">
        <v>77.2</v>
      </c>
      <c r="I254" s="197"/>
      <c r="J254" s="198">
        <f>ROUND(I254*H254,2)</f>
        <v>0</v>
      </c>
      <c r="K254" s="194" t="s">
        <v>185</v>
      </c>
      <c r="L254" s="40"/>
      <c r="M254" s="199" t="s">
        <v>1</v>
      </c>
      <c r="N254" s="200" t="s">
        <v>42</v>
      </c>
      <c r="O254" s="72"/>
      <c r="P254" s="201">
        <f>O254*H254</f>
        <v>0</v>
      </c>
      <c r="Q254" s="201">
        <v>4.0400000000000001E-4</v>
      </c>
      <c r="R254" s="201">
        <f>Q254*H254</f>
        <v>3.1188800000000003E-2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176</v>
      </c>
      <c r="AT254" s="203" t="s">
        <v>171</v>
      </c>
      <c r="AU254" s="203" t="s">
        <v>86</v>
      </c>
      <c r="AY254" s="17" t="s">
        <v>169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7" t="s">
        <v>84</v>
      </c>
      <c r="BK254" s="204">
        <f>ROUND(I254*H254,2)</f>
        <v>0</v>
      </c>
      <c r="BL254" s="17" t="s">
        <v>176</v>
      </c>
      <c r="BM254" s="203" t="s">
        <v>1098</v>
      </c>
    </row>
    <row r="255" spans="1:65" s="2" customFormat="1" ht="24.2" customHeight="1">
      <c r="A255" s="35"/>
      <c r="B255" s="36"/>
      <c r="C255" s="192" t="s">
        <v>401</v>
      </c>
      <c r="D255" s="192" t="s">
        <v>171</v>
      </c>
      <c r="E255" s="193" t="s">
        <v>371</v>
      </c>
      <c r="F255" s="194" t="s">
        <v>372</v>
      </c>
      <c r="G255" s="195" t="s">
        <v>194</v>
      </c>
      <c r="H255" s="196">
        <v>114</v>
      </c>
      <c r="I255" s="197"/>
      <c r="J255" s="198">
        <f>ROUND(I255*H255,2)</f>
        <v>0</v>
      </c>
      <c r="K255" s="194" t="s">
        <v>185</v>
      </c>
      <c r="L255" s="40"/>
      <c r="M255" s="199" t="s">
        <v>1</v>
      </c>
      <c r="N255" s="200" t="s">
        <v>42</v>
      </c>
      <c r="O255" s="72"/>
      <c r="P255" s="201">
        <f>O255*H255</f>
        <v>0</v>
      </c>
      <c r="Q255" s="201">
        <v>2.2878E-3</v>
      </c>
      <c r="R255" s="201">
        <f>Q255*H255</f>
        <v>0.26080920000000002</v>
      </c>
      <c r="S255" s="201">
        <v>3.0000000000000001E-3</v>
      </c>
      <c r="T255" s="202">
        <f>S255*H255</f>
        <v>0.34200000000000003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3" t="s">
        <v>176</v>
      </c>
      <c r="AT255" s="203" t="s">
        <v>171</v>
      </c>
      <c r="AU255" s="203" t="s">
        <v>86</v>
      </c>
      <c r="AY255" s="17" t="s">
        <v>169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7" t="s">
        <v>84</v>
      </c>
      <c r="BK255" s="204">
        <f>ROUND(I255*H255,2)</f>
        <v>0</v>
      </c>
      <c r="BL255" s="17" t="s">
        <v>176</v>
      </c>
      <c r="BM255" s="203" t="s">
        <v>1099</v>
      </c>
    </row>
    <row r="256" spans="1:65" s="13" customFormat="1">
      <c r="B256" s="205"/>
      <c r="C256" s="206"/>
      <c r="D256" s="207" t="s">
        <v>187</v>
      </c>
      <c r="E256" s="208" t="s">
        <v>1</v>
      </c>
      <c r="F256" s="209" t="s">
        <v>1100</v>
      </c>
      <c r="G256" s="206"/>
      <c r="H256" s="210">
        <v>114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187</v>
      </c>
      <c r="AU256" s="216" t="s">
        <v>86</v>
      </c>
      <c r="AV256" s="13" t="s">
        <v>86</v>
      </c>
      <c r="AW256" s="13" t="s">
        <v>34</v>
      </c>
      <c r="AX256" s="13" t="s">
        <v>84</v>
      </c>
      <c r="AY256" s="216" t="s">
        <v>169</v>
      </c>
    </row>
    <row r="257" spans="1:65" s="12" customFormat="1" ht="22.9" customHeight="1">
      <c r="B257" s="176"/>
      <c r="C257" s="177"/>
      <c r="D257" s="178" t="s">
        <v>76</v>
      </c>
      <c r="E257" s="190" t="s">
        <v>395</v>
      </c>
      <c r="F257" s="190" t="s">
        <v>396</v>
      </c>
      <c r="G257" s="177"/>
      <c r="H257" s="177"/>
      <c r="I257" s="180"/>
      <c r="J257" s="191">
        <f>BK257</f>
        <v>0</v>
      </c>
      <c r="K257" s="177"/>
      <c r="L257" s="182"/>
      <c r="M257" s="183"/>
      <c r="N257" s="184"/>
      <c r="O257" s="184"/>
      <c r="P257" s="185">
        <f>SUM(P258:P269)</f>
        <v>0</v>
      </c>
      <c r="Q257" s="184"/>
      <c r="R257" s="185">
        <f>SUM(R258:R269)</f>
        <v>0</v>
      </c>
      <c r="S257" s="184"/>
      <c r="T257" s="186">
        <f>SUM(T258:T269)</f>
        <v>0</v>
      </c>
      <c r="AR257" s="187" t="s">
        <v>84</v>
      </c>
      <c r="AT257" s="188" t="s">
        <v>76</v>
      </c>
      <c r="AU257" s="188" t="s">
        <v>84</v>
      </c>
      <c r="AY257" s="187" t="s">
        <v>169</v>
      </c>
      <c r="BK257" s="189">
        <f>SUM(BK258:BK269)</f>
        <v>0</v>
      </c>
    </row>
    <row r="258" spans="1:65" s="2" customFormat="1" ht="24.2" customHeight="1">
      <c r="A258" s="35"/>
      <c r="B258" s="36"/>
      <c r="C258" s="192" t="s">
        <v>407</v>
      </c>
      <c r="D258" s="192" t="s">
        <v>171</v>
      </c>
      <c r="E258" s="193" t="s">
        <v>398</v>
      </c>
      <c r="F258" s="194" t="s">
        <v>399</v>
      </c>
      <c r="G258" s="195" t="s">
        <v>220</v>
      </c>
      <c r="H258" s="196">
        <v>301.37299999999999</v>
      </c>
      <c r="I258" s="197"/>
      <c r="J258" s="198">
        <f>ROUND(I258*H258,2)</f>
        <v>0</v>
      </c>
      <c r="K258" s="194" t="s">
        <v>185</v>
      </c>
      <c r="L258" s="40"/>
      <c r="M258" s="199" t="s">
        <v>1</v>
      </c>
      <c r="N258" s="200" t="s">
        <v>42</v>
      </c>
      <c r="O258" s="7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176</v>
      </c>
      <c r="AT258" s="203" t="s">
        <v>171</v>
      </c>
      <c r="AU258" s="203" t="s">
        <v>86</v>
      </c>
      <c r="AY258" s="17" t="s">
        <v>169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7" t="s">
        <v>84</v>
      </c>
      <c r="BK258" s="204">
        <f>ROUND(I258*H258,2)</f>
        <v>0</v>
      </c>
      <c r="BL258" s="17" t="s">
        <v>176</v>
      </c>
      <c r="BM258" s="203" t="s">
        <v>1101</v>
      </c>
    </row>
    <row r="259" spans="1:65" s="2" customFormat="1" ht="24.2" customHeight="1">
      <c r="A259" s="35"/>
      <c r="B259" s="36"/>
      <c r="C259" s="192" t="s">
        <v>413</v>
      </c>
      <c r="D259" s="192" t="s">
        <v>171</v>
      </c>
      <c r="E259" s="193" t="s">
        <v>402</v>
      </c>
      <c r="F259" s="194" t="s">
        <v>403</v>
      </c>
      <c r="G259" s="195" t="s">
        <v>220</v>
      </c>
      <c r="H259" s="196">
        <v>4460.5</v>
      </c>
      <c r="I259" s="197"/>
      <c r="J259" s="198">
        <f>ROUND(I259*H259,2)</f>
        <v>0</v>
      </c>
      <c r="K259" s="194" t="s">
        <v>185</v>
      </c>
      <c r="L259" s="40"/>
      <c r="M259" s="199" t="s">
        <v>1</v>
      </c>
      <c r="N259" s="200" t="s">
        <v>42</v>
      </c>
      <c r="O259" s="7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3" t="s">
        <v>176</v>
      </c>
      <c r="AT259" s="203" t="s">
        <v>171</v>
      </c>
      <c r="AU259" s="203" t="s">
        <v>86</v>
      </c>
      <c r="AY259" s="17" t="s">
        <v>169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7" t="s">
        <v>84</v>
      </c>
      <c r="BK259" s="204">
        <f>ROUND(I259*H259,2)</f>
        <v>0</v>
      </c>
      <c r="BL259" s="17" t="s">
        <v>176</v>
      </c>
      <c r="BM259" s="203" t="s">
        <v>1102</v>
      </c>
    </row>
    <row r="260" spans="1:65" s="2" customFormat="1" ht="19.5">
      <c r="A260" s="35"/>
      <c r="B260" s="36"/>
      <c r="C260" s="37"/>
      <c r="D260" s="207" t="s">
        <v>196</v>
      </c>
      <c r="E260" s="37"/>
      <c r="F260" s="228" t="s">
        <v>405</v>
      </c>
      <c r="G260" s="37"/>
      <c r="H260" s="37"/>
      <c r="I260" s="229"/>
      <c r="J260" s="37"/>
      <c r="K260" s="37"/>
      <c r="L260" s="40"/>
      <c r="M260" s="230"/>
      <c r="N260" s="231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7" t="s">
        <v>196</v>
      </c>
      <c r="AU260" s="17" t="s">
        <v>86</v>
      </c>
    </row>
    <row r="261" spans="1:65" s="13" customFormat="1">
      <c r="B261" s="205"/>
      <c r="C261" s="206"/>
      <c r="D261" s="207" t="s">
        <v>187</v>
      </c>
      <c r="E261" s="206"/>
      <c r="F261" s="209" t="s">
        <v>1103</v>
      </c>
      <c r="G261" s="206"/>
      <c r="H261" s="210">
        <v>4460.5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187</v>
      </c>
      <c r="AU261" s="216" t="s">
        <v>86</v>
      </c>
      <c r="AV261" s="13" t="s">
        <v>86</v>
      </c>
      <c r="AW261" s="13" t="s">
        <v>4</v>
      </c>
      <c r="AX261" s="13" t="s">
        <v>84</v>
      </c>
      <c r="AY261" s="216" t="s">
        <v>169</v>
      </c>
    </row>
    <row r="262" spans="1:65" s="2" customFormat="1" ht="24.2" customHeight="1">
      <c r="A262" s="35"/>
      <c r="B262" s="36"/>
      <c r="C262" s="192" t="s">
        <v>418</v>
      </c>
      <c r="D262" s="192" t="s">
        <v>171</v>
      </c>
      <c r="E262" s="193" t="s">
        <v>408</v>
      </c>
      <c r="F262" s="194" t="s">
        <v>409</v>
      </c>
      <c r="G262" s="195" t="s">
        <v>220</v>
      </c>
      <c r="H262" s="196">
        <v>197.47</v>
      </c>
      <c r="I262" s="197"/>
      <c r="J262" s="198">
        <f>ROUND(I262*H262,2)</f>
        <v>0</v>
      </c>
      <c r="K262" s="194" t="s">
        <v>175</v>
      </c>
      <c r="L262" s="40"/>
      <c r="M262" s="199" t="s">
        <v>1</v>
      </c>
      <c r="N262" s="200" t="s">
        <v>42</v>
      </c>
      <c r="O262" s="7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176</v>
      </c>
      <c r="AT262" s="203" t="s">
        <v>171</v>
      </c>
      <c r="AU262" s="203" t="s">
        <v>86</v>
      </c>
      <c r="AY262" s="17" t="s">
        <v>169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7" t="s">
        <v>84</v>
      </c>
      <c r="BK262" s="204">
        <f>ROUND(I262*H262,2)</f>
        <v>0</v>
      </c>
      <c r="BL262" s="17" t="s">
        <v>176</v>
      </c>
      <c r="BM262" s="203" t="s">
        <v>1104</v>
      </c>
    </row>
    <row r="263" spans="1:65" s="13" customFormat="1">
      <c r="B263" s="205"/>
      <c r="C263" s="206"/>
      <c r="D263" s="207" t="s">
        <v>187</v>
      </c>
      <c r="E263" s="208" t="s">
        <v>1</v>
      </c>
      <c r="F263" s="209" t="s">
        <v>1105</v>
      </c>
      <c r="G263" s="206"/>
      <c r="H263" s="210">
        <v>197.47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187</v>
      </c>
      <c r="AU263" s="216" t="s">
        <v>86</v>
      </c>
      <c r="AV263" s="13" t="s">
        <v>86</v>
      </c>
      <c r="AW263" s="13" t="s">
        <v>34</v>
      </c>
      <c r="AX263" s="13" t="s">
        <v>84</v>
      </c>
      <c r="AY263" s="216" t="s">
        <v>169</v>
      </c>
    </row>
    <row r="264" spans="1:65" s="2" customFormat="1" ht="24.2" customHeight="1">
      <c r="A264" s="35"/>
      <c r="B264" s="36"/>
      <c r="C264" s="192" t="s">
        <v>422</v>
      </c>
      <c r="D264" s="192" t="s">
        <v>171</v>
      </c>
      <c r="E264" s="193" t="s">
        <v>414</v>
      </c>
      <c r="F264" s="194" t="s">
        <v>415</v>
      </c>
      <c r="G264" s="195" t="s">
        <v>220</v>
      </c>
      <c r="H264" s="196">
        <v>0.78500000000000003</v>
      </c>
      <c r="I264" s="197"/>
      <c r="J264" s="198">
        <f>ROUND(I264*H264,2)</f>
        <v>0</v>
      </c>
      <c r="K264" s="194" t="s">
        <v>185</v>
      </c>
      <c r="L264" s="40"/>
      <c r="M264" s="199" t="s">
        <v>1</v>
      </c>
      <c r="N264" s="200" t="s">
        <v>42</v>
      </c>
      <c r="O264" s="7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3" t="s">
        <v>176</v>
      </c>
      <c r="AT264" s="203" t="s">
        <v>171</v>
      </c>
      <c r="AU264" s="203" t="s">
        <v>86</v>
      </c>
      <c r="AY264" s="17" t="s">
        <v>169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7" t="s">
        <v>84</v>
      </c>
      <c r="BK264" s="204">
        <f>ROUND(I264*H264,2)</f>
        <v>0</v>
      </c>
      <c r="BL264" s="17" t="s">
        <v>176</v>
      </c>
      <c r="BM264" s="203" t="s">
        <v>1106</v>
      </c>
    </row>
    <row r="265" spans="1:65" s="13" customFormat="1">
      <c r="B265" s="205"/>
      <c r="C265" s="206"/>
      <c r="D265" s="207" t="s">
        <v>187</v>
      </c>
      <c r="E265" s="208" t="s">
        <v>1</v>
      </c>
      <c r="F265" s="209" t="s">
        <v>624</v>
      </c>
      <c r="G265" s="206"/>
      <c r="H265" s="210">
        <v>0.78500000000000003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187</v>
      </c>
      <c r="AU265" s="216" t="s">
        <v>86</v>
      </c>
      <c r="AV265" s="13" t="s">
        <v>86</v>
      </c>
      <c r="AW265" s="13" t="s">
        <v>34</v>
      </c>
      <c r="AX265" s="13" t="s">
        <v>84</v>
      </c>
      <c r="AY265" s="216" t="s">
        <v>169</v>
      </c>
    </row>
    <row r="266" spans="1:65" s="2" customFormat="1" ht="14.45" customHeight="1">
      <c r="A266" s="35"/>
      <c r="B266" s="36"/>
      <c r="C266" s="192" t="s">
        <v>427</v>
      </c>
      <c r="D266" s="192" t="s">
        <v>171</v>
      </c>
      <c r="E266" s="193" t="s">
        <v>419</v>
      </c>
      <c r="F266" s="194" t="s">
        <v>420</v>
      </c>
      <c r="G266" s="195" t="s">
        <v>220</v>
      </c>
      <c r="H266" s="196">
        <v>301.37299999999999</v>
      </c>
      <c r="I266" s="197"/>
      <c r="J266" s="198">
        <f>ROUND(I266*H266,2)</f>
        <v>0</v>
      </c>
      <c r="K266" s="194" t="s">
        <v>185</v>
      </c>
      <c r="L266" s="40"/>
      <c r="M266" s="199" t="s">
        <v>1</v>
      </c>
      <c r="N266" s="200" t="s">
        <v>42</v>
      </c>
      <c r="O266" s="7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176</v>
      </c>
      <c r="AT266" s="203" t="s">
        <v>171</v>
      </c>
      <c r="AU266" s="203" t="s">
        <v>86</v>
      </c>
      <c r="AY266" s="17" t="s">
        <v>169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7" t="s">
        <v>84</v>
      </c>
      <c r="BK266" s="204">
        <f>ROUND(I266*H266,2)</f>
        <v>0</v>
      </c>
      <c r="BL266" s="17" t="s">
        <v>176</v>
      </c>
      <c r="BM266" s="203" t="s">
        <v>1107</v>
      </c>
    </row>
    <row r="267" spans="1:65" s="2" customFormat="1" ht="24.2" customHeight="1">
      <c r="A267" s="35"/>
      <c r="B267" s="36"/>
      <c r="C267" s="192" t="s">
        <v>434</v>
      </c>
      <c r="D267" s="192" t="s">
        <v>171</v>
      </c>
      <c r="E267" s="193" t="s">
        <v>423</v>
      </c>
      <c r="F267" s="194" t="s">
        <v>424</v>
      </c>
      <c r="G267" s="195" t="s">
        <v>220</v>
      </c>
      <c r="H267" s="196">
        <v>301.37299999999999</v>
      </c>
      <c r="I267" s="197"/>
      <c r="J267" s="198">
        <f>ROUND(I267*H267,2)</f>
        <v>0</v>
      </c>
      <c r="K267" s="194" t="s">
        <v>185</v>
      </c>
      <c r="L267" s="40"/>
      <c r="M267" s="199" t="s">
        <v>1</v>
      </c>
      <c r="N267" s="200" t="s">
        <v>42</v>
      </c>
      <c r="O267" s="72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3" t="s">
        <v>176</v>
      </c>
      <c r="AT267" s="203" t="s">
        <v>171</v>
      </c>
      <c r="AU267" s="203" t="s">
        <v>86</v>
      </c>
      <c r="AY267" s="17" t="s">
        <v>169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7" t="s">
        <v>84</v>
      </c>
      <c r="BK267" s="204">
        <f>ROUND(I267*H267,2)</f>
        <v>0</v>
      </c>
      <c r="BL267" s="17" t="s">
        <v>176</v>
      </c>
      <c r="BM267" s="203" t="s">
        <v>1108</v>
      </c>
    </row>
    <row r="268" spans="1:65" s="2" customFormat="1" ht="24.2" customHeight="1">
      <c r="A268" s="35"/>
      <c r="B268" s="36"/>
      <c r="C268" s="192" t="s">
        <v>438</v>
      </c>
      <c r="D268" s="192" t="s">
        <v>171</v>
      </c>
      <c r="E268" s="193" t="s">
        <v>428</v>
      </c>
      <c r="F268" s="194" t="s">
        <v>429</v>
      </c>
      <c r="G268" s="195" t="s">
        <v>220</v>
      </c>
      <c r="H268" s="196">
        <v>103.11799999999999</v>
      </c>
      <c r="I268" s="197"/>
      <c r="J268" s="198">
        <f>ROUND(I268*H268,2)</f>
        <v>0</v>
      </c>
      <c r="K268" s="194" t="s">
        <v>175</v>
      </c>
      <c r="L268" s="40"/>
      <c r="M268" s="199" t="s">
        <v>1</v>
      </c>
      <c r="N268" s="200" t="s">
        <v>42</v>
      </c>
      <c r="O268" s="72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176</v>
      </c>
      <c r="AT268" s="203" t="s">
        <v>171</v>
      </c>
      <c r="AU268" s="203" t="s">
        <v>86</v>
      </c>
      <c r="AY268" s="17" t="s">
        <v>169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7" t="s">
        <v>84</v>
      </c>
      <c r="BK268" s="204">
        <f>ROUND(I268*H268,2)</f>
        <v>0</v>
      </c>
      <c r="BL268" s="17" t="s">
        <v>176</v>
      </c>
      <c r="BM268" s="203" t="s">
        <v>1109</v>
      </c>
    </row>
    <row r="269" spans="1:65" s="13" customFormat="1">
      <c r="B269" s="205"/>
      <c r="C269" s="206"/>
      <c r="D269" s="207" t="s">
        <v>187</v>
      </c>
      <c r="E269" s="208" t="s">
        <v>1</v>
      </c>
      <c r="F269" s="209" t="s">
        <v>1110</v>
      </c>
      <c r="G269" s="206"/>
      <c r="H269" s="210">
        <v>103.11799999999999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187</v>
      </c>
      <c r="AU269" s="216" t="s">
        <v>86</v>
      </c>
      <c r="AV269" s="13" t="s">
        <v>86</v>
      </c>
      <c r="AW269" s="13" t="s">
        <v>34</v>
      </c>
      <c r="AX269" s="13" t="s">
        <v>84</v>
      </c>
      <c r="AY269" s="216" t="s">
        <v>169</v>
      </c>
    </row>
    <row r="270" spans="1:65" s="12" customFormat="1" ht="22.9" customHeight="1">
      <c r="B270" s="176"/>
      <c r="C270" s="177"/>
      <c r="D270" s="178" t="s">
        <v>76</v>
      </c>
      <c r="E270" s="190" t="s">
        <v>432</v>
      </c>
      <c r="F270" s="190" t="s">
        <v>433</v>
      </c>
      <c r="G270" s="177"/>
      <c r="H270" s="177"/>
      <c r="I270" s="180"/>
      <c r="J270" s="191">
        <f>BK270</f>
        <v>0</v>
      </c>
      <c r="K270" s="177"/>
      <c r="L270" s="182"/>
      <c r="M270" s="183"/>
      <c r="N270" s="184"/>
      <c r="O270" s="184"/>
      <c r="P270" s="185">
        <f>SUM(P271:P272)</f>
        <v>0</v>
      </c>
      <c r="Q270" s="184"/>
      <c r="R270" s="185">
        <f>SUM(R271:R272)</f>
        <v>0</v>
      </c>
      <c r="S270" s="184"/>
      <c r="T270" s="186">
        <f>SUM(T271:T272)</f>
        <v>0</v>
      </c>
      <c r="AR270" s="187" t="s">
        <v>84</v>
      </c>
      <c r="AT270" s="188" t="s">
        <v>76</v>
      </c>
      <c r="AU270" s="188" t="s">
        <v>84</v>
      </c>
      <c r="AY270" s="187" t="s">
        <v>169</v>
      </c>
      <c r="BK270" s="189">
        <f>SUM(BK271:BK272)</f>
        <v>0</v>
      </c>
    </row>
    <row r="271" spans="1:65" s="2" customFormat="1" ht="24.2" customHeight="1">
      <c r="A271" s="35"/>
      <c r="B271" s="36"/>
      <c r="C271" s="192" t="s">
        <v>181</v>
      </c>
      <c r="D271" s="192" t="s">
        <v>171</v>
      </c>
      <c r="E271" s="193" t="s">
        <v>435</v>
      </c>
      <c r="F271" s="194" t="s">
        <v>436</v>
      </c>
      <c r="G271" s="195" t="s">
        <v>220</v>
      </c>
      <c r="H271" s="196">
        <v>123.126</v>
      </c>
      <c r="I271" s="197"/>
      <c r="J271" s="198">
        <f>ROUND(I271*H271,2)</f>
        <v>0</v>
      </c>
      <c r="K271" s="194" t="s">
        <v>185</v>
      </c>
      <c r="L271" s="40"/>
      <c r="M271" s="199" t="s">
        <v>1</v>
      </c>
      <c r="N271" s="200" t="s">
        <v>42</v>
      </c>
      <c r="O271" s="7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3" t="s">
        <v>176</v>
      </c>
      <c r="AT271" s="203" t="s">
        <v>171</v>
      </c>
      <c r="AU271" s="203" t="s">
        <v>86</v>
      </c>
      <c r="AY271" s="17" t="s">
        <v>169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7" t="s">
        <v>84</v>
      </c>
      <c r="BK271" s="204">
        <f>ROUND(I271*H271,2)</f>
        <v>0</v>
      </c>
      <c r="BL271" s="17" t="s">
        <v>176</v>
      </c>
      <c r="BM271" s="203" t="s">
        <v>1111</v>
      </c>
    </row>
    <row r="272" spans="1:65" s="2" customFormat="1" ht="24.2" customHeight="1">
      <c r="A272" s="35"/>
      <c r="B272" s="36"/>
      <c r="C272" s="192" t="s">
        <v>616</v>
      </c>
      <c r="D272" s="192" t="s">
        <v>171</v>
      </c>
      <c r="E272" s="193" t="s">
        <v>439</v>
      </c>
      <c r="F272" s="194" t="s">
        <v>440</v>
      </c>
      <c r="G272" s="195" t="s">
        <v>220</v>
      </c>
      <c r="H272" s="196">
        <v>123.126</v>
      </c>
      <c r="I272" s="197"/>
      <c r="J272" s="198">
        <f>ROUND(I272*H272,2)</f>
        <v>0</v>
      </c>
      <c r="K272" s="194" t="s">
        <v>185</v>
      </c>
      <c r="L272" s="40"/>
      <c r="M272" s="242" t="s">
        <v>1</v>
      </c>
      <c r="N272" s="243" t="s">
        <v>42</v>
      </c>
      <c r="O272" s="244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3" t="s">
        <v>176</v>
      </c>
      <c r="AT272" s="203" t="s">
        <v>171</v>
      </c>
      <c r="AU272" s="203" t="s">
        <v>86</v>
      </c>
      <c r="AY272" s="17" t="s">
        <v>169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7" t="s">
        <v>84</v>
      </c>
      <c r="BK272" s="204">
        <f>ROUND(I272*H272,2)</f>
        <v>0</v>
      </c>
      <c r="BL272" s="17" t="s">
        <v>176</v>
      </c>
      <c r="BM272" s="203" t="s">
        <v>1112</v>
      </c>
    </row>
    <row r="273" spans="1:31" s="2" customFormat="1" ht="6.95" customHeight="1">
      <c r="A273" s="35"/>
      <c r="B273" s="55"/>
      <c r="C273" s="56"/>
      <c r="D273" s="56"/>
      <c r="E273" s="56"/>
      <c r="F273" s="56"/>
      <c r="G273" s="56"/>
      <c r="H273" s="56"/>
      <c r="I273" s="56"/>
      <c r="J273" s="56"/>
      <c r="K273" s="56"/>
      <c r="L273" s="40"/>
      <c r="M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</row>
  </sheetData>
  <sheetProtection algorithmName="SHA-512" hashValue="BXI41IDyRoaDxz5E/7y9mQig+Rn3gMJxrNgDDblkV56qgQYxYKuXnsO25BWHpHw/zHcAxUuHak5CjwS4002ahg==" saltValue="41X5aoNGIXJPhufveprI3qsoAVIdT5Ew6eLupC9qDgGu2a14tmq91JzrYAE9SajQbkeBBg/3KuEpa/883WuSxg==" spinCount="100000" sheet="1" objects="1" scenarios="1" formatColumns="0" formatRows="0" autoFilter="0"/>
  <autoFilter ref="C128:K272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134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1009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1113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ROUND((SUM(BE124:BE135)),  2)</f>
        <v>0</v>
      </c>
      <c r="G35" s="35"/>
      <c r="H35" s="35"/>
      <c r="I35" s="131">
        <v>0.21</v>
      </c>
      <c r="J35" s="130">
        <f>ROUND(((SUM(BE124:BE135))*I35),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ROUND((SUM(BF124:BF135)),  2)</f>
        <v>0</v>
      </c>
      <c r="G36" s="35"/>
      <c r="H36" s="35"/>
      <c r="I36" s="131">
        <v>0.15</v>
      </c>
      <c r="J36" s="130">
        <f>ROUND(((SUM(BF124:BF135))*I36),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ROUND((SUM(BH124:BH135)),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1009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6.2/SO 06 - VRN - Most v km 11,422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J134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1009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>6.2/SO 06 - VRN - Most v km 11,422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P126+P132+P134</f>
        <v>0</v>
      </c>
      <c r="Q125" s="184"/>
      <c r="R125" s="185">
        <f>R126+R132+R134</f>
        <v>0</v>
      </c>
      <c r="S125" s="184"/>
      <c r="T125" s="186">
        <f>T126+T132+T134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BK126+BK132+BK134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SUM(P127:P131)</f>
        <v>0</v>
      </c>
      <c r="Q126" s="184"/>
      <c r="R126" s="185">
        <f>SUM(R127:R131)</f>
        <v>0</v>
      </c>
      <c r="S126" s="184"/>
      <c r="T126" s="186">
        <f>SUM(T127:T131)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SUM(BK127:BK131)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175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1114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887</v>
      </c>
      <c r="F128" s="194" t="s">
        <v>888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457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1115</v>
      </c>
    </row>
    <row r="129" spans="1:65" s="2" customFormat="1" ht="19.5">
      <c r="A129" s="35"/>
      <c r="B129" s="36"/>
      <c r="C129" s="37"/>
      <c r="D129" s="207" t="s">
        <v>196</v>
      </c>
      <c r="E129" s="37"/>
      <c r="F129" s="228" t="s">
        <v>1116</v>
      </c>
      <c r="G129" s="37"/>
      <c r="H129" s="37"/>
      <c r="I129" s="229"/>
      <c r="J129" s="37"/>
      <c r="K129" s="37"/>
      <c r="L129" s="40"/>
      <c r="M129" s="230"/>
      <c r="N129" s="231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196</v>
      </c>
      <c r="AU129" s="17" t="s">
        <v>86</v>
      </c>
    </row>
    <row r="130" spans="1:65" s="2" customFormat="1" ht="14.45" customHeight="1">
      <c r="A130" s="35"/>
      <c r="B130" s="36"/>
      <c r="C130" s="192" t="s">
        <v>229</v>
      </c>
      <c r="D130" s="192" t="s">
        <v>171</v>
      </c>
      <c r="E130" s="193" t="s">
        <v>459</v>
      </c>
      <c r="F130" s="194" t="s">
        <v>460</v>
      </c>
      <c r="G130" s="195" t="s">
        <v>452</v>
      </c>
      <c r="H130" s="196">
        <v>1</v>
      </c>
      <c r="I130" s="197"/>
      <c r="J130" s="198">
        <f>ROUND(I130*H130,2)</f>
        <v>0</v>
      </c>
      <c r="K130" s="194" t="s">
        <v>175</v>
      </c>
      <c r="L130" s="40"/>
      <c r="M130" s="199" t="s">
        <v>1</v>
      </c>
      <c r="N130" s="200" t="s">
        <v>42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453</v>
      </c>
      <c r="AT130" s="203" t="s">
        <v>171</v>
      </c>
      <c r="AU130" s="203" t="s">
        <v>86</v>
      </c>
      <c r="AY130" s="17" t="s">
        <v>169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84</v>
      </c>
      <c r="BK130" s="204">
        <f>ROUND(I130*H130,2)</f>
        <v>0</v>
      </c>
      <c r="BL130" s="17" t="s">
        <v>453</v>
      </c>
      <c r="BM130" s="203" t="s">
        <v>1117</v>
      </c>
    </row>
    <row r="131" spans="1:65" s="2" customFormat="1" ht="14.45" customHeight="1">
      <c r="A131" s="35"/>
      <c r="B131" s="36"/>
      <c r="C131" s="192" t="s">
        <v>176</v>
      </c>
      <c r="D131" s="192" t="s">
        <v>171</v>
      </c>
      <c r="E131" s="193" t="s">
        <v>462</v>
      </c>
      <c r="F131" s="194" t="s">
        <v>463</v>
      </c>
      <c r="G131" s="195" t="s">
        <v>452</v>
      </c>
      <c r="H131" s="196">
        <v>1</v>
      </c>
      <c r="I131" s="197"/>
      <c r="J131" s="198">
        <f>ROUND(I131*H131,2)</f>
        <v>0</v>
      </c>
      <c r="K131" s="194" t="s">
        <v>175</v>
      </c>
      <c r="L131" s="40"/>
      <c r="M131" s="199" t="s">
        <v>1</v>
      </c>
      <c r="N131" s="200" t="s">
        <v>42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453</v>
      </c>
      <c r="AT131" s="203" t="s">
        <v>171</v>
      </c>
      <c r="AU131" s="203" t="s">
        <v>86</v>
      </c>
      <c r="AY131" s="17" t="s">
        <v>169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84</v>
      </c>
      <c r="BK131" s="204">
        <f>ROUND(I131*H131,2)</f>
        <v>0</v>
      </c>
      <c r="BL131" s="17" t="s">
        <v>453</v>
      </c>
      <c r="BM131" s="203" t="s">
        <v>1118</v>
      </c>
    </row>
    <row r="132" spans="1:65" s="12" customFormat="1" ht="22.9" customHeight="1">
      <c r="B132" s="176"/>
      <c r="C132" s="177"/>
      <c r="D132" s="178" t="s">
        <v>76</v>
      </c>
      <c r="E132" s="190" t="s">
        <v>465</v>
      </c>
      <c r="F132" s="190" t="s">
        <v>466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P133</f>
        <v>0</v>
      </c>
      <c r="Q132" s="184"/>
      <c r="R132" s="185">
        <f>R133</f>
        <v>0</v>
      </c>
      <c r="S132" s="184"/>
      <c r="T132" s="186">
        <f>T133</f>
        <v>0</v>
      </c>
      <c r="AR132" s="187" t="s">
        <v>199</v>
      </c>
      <c r="AT132" s="188" t="s">
        <v>76</v>
      </c>
      <c r="AU132" s="188" t="s">
        <v>84</v>
      </c>
      <c r="AY132" s="187" t="s">
        <v>169</v>
      </c>
      <c r="BK132" s="189">
        <f>BK133</f>
        <v>0</v>
      </c>
    </row>
    <row r="133" spans="1:65" s="2" customFormat="1" ht="14.45" customHeight="1">
      <c r="A133" s="35"/>
      <c r="B133" s="36"/>
      <c r="C133" s="192" t="s">
        <v>199</v>
      </c>
      <c r="D133" s="192" t="s">
        <v>171</v>
      </c>
      <c r="E133" s="193" t="s">
        <v>467</v>
      </c>
      <c r="F133" s="194" t="s">
        <v>468</v>
      </c>
      <c r="G133" s="195" t="s">
        <v>452</v>
      </c>
      <c r="H133" s="196">
        <v>80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453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453</v>
      </c>
      <c r="BM133" s="203" t="s">
        <v>1119</v>
      </c>
    </row>
    <row r="134" spans="1:65" s="12" customFormat="1" ht="22.9" customHeight="1">
      <c r="B134" s="176"/>
      <c r="C134" s="177"/>
      <c r="D134" s="178" t="s">
        <v>76</v>
      </c>
      <c r="E134" s="190" t="s">
        <v>470</v>
      </c>
      <c r="F134" s="190" t="s">
        <v>471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0</v>
      </c>
      <c r="S134" s="184"/>
      <c r="T134" s="186">
        <f>T135</f>
        <v>0</v>
      </c>
      <c r="AR134" s="187" t="s">
        <v>199</v>
      </c>
      <c r="AT134" s="188" t="s">
        <v>76</v>
      </c>
      <c r="AU134" s="188" t="s">
        <v>84</v>
      </c>
      <c r="AY134" s="187" t="s">
        <v>169</v>
      </c>
      <c r="BK134" s="189">
        <f>BK135</f>
        <v>0</v>
      </c>
    </row>
    <row r="135" spans="1:65" s="2" customFormat="1" ht="14.45" customHeight="1">
      <c r="A135" s="35"/>
      <c r="B135" s="36"/>
      <c r="C135" s="192" t="s">
        <v>206</v>
      </c>
      <c r="D135" s="192" t="s">
        <v>171</v>
      </c>
      <c r="E135" s="193" t="s">
        <v>472</v>
      </c>
      <c r="F135" s="194" t="s">
        <v>473</v>
      </c>
      <c r="G135" s="195" t="s">
        <v>452</v>
      </c>
      <c r="H135" s="196">
        <v>1</v>
      </c>
      <c r="I135" s="197"/>
      <c r="J135" s="198">
        <f>ROUND(I135*H135,2)</f>
        <v>0</v>
      </c>
      <c r="K135" s="194" t="s">
        <v>175</v>
      </c>
      <c r="L135" s="40"/>
      <c r="M135" s="242" t="s">
        <v>1</v>
      </c>
      <c r="N135" s="243" t="s">
        <v>42</v>
      </c>
      <c r="O135" s="244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453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453</v>
      </c>
      <c r="BM135" s="203" t="s">
        <v>1120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aS7lCE+2ircRG389Uo3kbmDgIrOib+fLnUgrc58CNSRZKrLbJeh5FGo+AnmJbPjWXZBaoWIuXdiNcHR3gvUvrQ==" saltValue="lneJCuI2zD+VuILJu0vU6qQo0mQG5BYLO8YeubhX3OQ7Fr4PflMpqCj9E/fojse4nA8FSPPyUVfSdFpP/tM8Ug==" spinCount="100000" sheet="1" objects="1" scenarios="1" formatColumns="0" formatRows="0" autoFilter="0"/>
  <autoFilter ref="C123:K13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opLeftCell="A262" workbookViewId="0">
      <selection activeCell="I287" sqref="I2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137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139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ROUND((SUM(BE129:BE288)),  2)</f>
        <v>0</v>
      </c>
      <c r="G35" s="35"/>
      <c r="H35" s="35"/>
      <c r="I35" s="131">
        <v>0.21</v>
      </c>
      <c r="J35" s="130">
        <f>ROUND(((SUM(BE129:BE288))*I35),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ROUND((SUM(BF129:BF288)),  2)</f>
        <v>0</v>
      </c>
      <c r="G36" s="35"/>
      <c r="H36" s="35"/>
      <c r="I36" s="131">
        <v>0.15</v>
      </c>
      <c r="J36" s="130">
        <f>ROUND(((SUM(BF129:BF288))*I36),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ROUND((SUM(BG129:BG288)),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ROUND((SUM(BH129:BH288)),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ROUND((SUM(BI129:BI288)),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137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 xml:space="preserve">1.1/SO 01 - Propustek v km 2,810 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147</v>
      </c>
      <c r="E101" s="162"/>
      <c r="F101" s="162"/>
      <c r="G101" s="162"/>
      <c r="H101" s="162"/>
      <c r="I101" s="162"/>
      <c r="J101" s="163">
        <f>J138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148</v>
      </c>
      <c r="E102" s="162"/>
      <c r="F102" s="162"/>
      <c r="G102" s="162"/>
      <c r="H102" s="162"/>
      <c r="I102" s="162"/>
      <c r="J102" s="163">
        <f>J159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149</v>
      </c>
      <c r="E103" s="162"/>
      <c r="F103" s="162"/>
      <c r="G103" s="162"/>
      <c r="H103" s="162"/>
      <c r="I103" s="162"/>
      <c r="J103" s="163">
        <f>J163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150</v>
      </c>
      <c r="E104" s="162"/>
      <c r="F104" s="162"/>
      <c r="G104" s="162"/>
      <c r="H104" s="162"/>
      <c r="I104" s="162"/>
      <c r="J104" s="163">
        <f>J189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151</v>
      </c>
      <c r="E105" s="162"/>
      <c r="F105" s="162"/>
      <c r="G105" s="162"/>
      <c r="H105" s="162"/>
      <c r="I105" s="162"/>
      <c r="J105" s="163">
        <f>J196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152</v>
      </c>
      <c r="E106" s="162"/>
      <c r="F106" s="162"/>
      <c r="G106" s="162"/>
      <c r="H106" s="162"/>
      <c r="I106" s="162"/>
      <c r="J106" s="163">
        <f>J272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153</v>
      </c>
      <c r="E107" s="162"/>
      <c r="F107" s="162"/>
      <c r="G107" s="162"/>
      <c r="H107" s="162"/>
      <c r="I107" s="162"/>
      <c r="J107" s="163">
        <f>J286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3" t="s">
        <v>154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06" t="str">
        <f>E7</f>
        <v>Oprava mostních objektů v úseku Jaroměř - Česká Skalice</v>
      </c>
      <c r="F117" s="307"/>
      <c r="G117" s="307"/>
      <c r="H117" s="30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1"/>
      <c r="C118" s="29" t="s">
        <v>136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2" customFormat="1" ht="16.5" customHeight="1">
      <c r="A119" s="35"/>
      <c r="B119" s="36"/>
      <c r="C119" s="37"/>
      <c r="D119" s="37"/>
      <c r="E119" s="306" t="s">
        <v>137</v>
      </c>
      <c r="F119" s="305"/>
      <c r="G119" s="305"/>
      <c r="H119" s="30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138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02" t="str">
        <f>E11</f>
        <v xml:space="preserve">1.1/SO 01 - Propustek v km 2,810 </v>
      </c>
      <c r="F121" s="305"/>
      <c r="G121" s="305"/>
      <c r="H121" s="305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22</v>
      </c>
      <c r="D123" s="37"/>
      <c r="E123" s="37"/>
      <c r="F123" s="27" t="str">
        <f>F14</f>
        <v xml:space="preserve"> </v>
      </c>
      <c r="G123" s="37"/>
      <c r="H123" s="37"/>
      <c r="I123" s="29" t="s">
        <v>24</v>
      </c>
      <c r="J123" s="67" t="str">
        <f>IF(J14="","",J14)</f>
        <v>2. 10. 2020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29" t="s">
        <v>28</v>
      </c>
      <c r="D125" s="37"/>
      <c r="E125" s="37"/>
      <c r="F125" s="27" t="str">
        <f>E17</f>
        <v xml:space="preserve"> </v>
      </c>
      <c r="G125" s="37"/>
      <c r="H125" s="37"/>
      <c r="I125" s="29" t="s">
        <v>33</v>
      </c>
      <c r="J125" s="33" t="str">
        <f>E23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31</v>
      </c>
      <c r="D126" s="37"/>
      <c r="E126" s="37"/>
      <c r="F126" s="27" t="str">
        <f>IF(E20="","",E20)</f>
        <v>Vyplň údaj</v>
      </c>
      <c r="G126" s="37"/>
      <c r="H126" s="37"/>
      <c r="I126" s="29" t="s">
        <v>35</v>
      </c>
      <c r="J126" s="33" t="str">
        <f>E26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155</v>
      </c>
      <c r="D128" s="168" t="s">
        <v>62</v>
      </c>
      <c r="E128" s="168" t="s">
        <v>58</v>
      </c>
      <c r="F128" s="168" t="s">
        <v>59</v>
      </c>
      <c r="G128" s="168" t="s">
        <v>156</v>
      </c>
      <c r="H128" s="168" t="s">
        <v>157</v>
      </c>
      <c r="I128" s="168" t="s">
        <v>158</v>
      </c>
      <c r="J128" s="168" t="s">
        <v>142</v>
      </c>
      <c r="K128" s="169" t="s">
        <v>159</v>
      </c>
      <c r="L128" s="170"/>
      <c r="M128" s="76" t="s">
        <v>1</v>
      </c>
      <c r="N128" s="77" t="s">
        <v>41</v>
      </c>
      <c r="O128" s="77" t="s">
        <v>160</v>
      </c>
      <c r="P128" s="77" t="s">
        <v>161</v>
      </c>
      <c r="Q128" s="77" t="s">
        <v>162</v>
      </c>
      <c r="R128" s="77" t="s">
        <v>163</v>
      </c>
      <c r="S128" s="77" t="s">
        <v>164</v>
      </c>
      <c r="T128" s="78" t="s">
        <v>165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166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</f>
        <v>0</v>
      </c>
      <c r="Q129" s="80"/>
      <c r="R129" s="173">
        <f>R130</f>
        <v>180.25611700132001</v>
      </c>
      <c r="S129" s="80"/>
      <c r="T129" s="174">
        <f>T130</f>
        <v>96.998640000000009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76</v>
      </c>
      <c r="AU129" s="17" t="s">
        <v>144</v>
      </c>
      <c r="BK129" s="175">
        <f>BK130</f>
        <v>0</v>
      </c>
    </row>
    <row r="130" spans="1:65" s="12" customFormat="1" ht="25.9" customHeight="1">
      <c r="B130" s="176"/>
      <c r="C130" s="177"/>
      <c r="D130" s="178" t="s">
        <v>76</v>
      </c>
      <c r="E130" s="179" t="s">
        <v>167</v>
      </c>
      <c r="F130" s="179" t="s">
        <v>168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P131+P138+P159+P163+P189+P196+P272+P286</f>
        <v>0</v>
      </c>
      <c r="Q130" s="184"/>
      <c r="R130" s="185">
        <f>R131+R138+R159+R163+R189+R196+R272+R286</f>
        <v>180.25611700132001</v>
      </c>
      <c r="S130" s="184"/>
      <c r="T130" s="186">
        <f>T131+T138+T159+T163+T189+T196+T272+T286</f>
        <v>96.998640000000009</v>
      </c>
      <c r="AR130" s="187" t="s">
        <v>84</v>
      </c>
      <c r="AT130" s="188" t="s">
        <v>76</v>
      </c>
      <c r="AU130" s="188" t="s">
        <v>77</v>
      </c>
      <c r="AY130" s="187" t="s">
        <v>169</v>
      </c>
      <c r="BK130" s="189">
        <f>BK131+BK138+BK159+BK163+BK189+BK196+BK272+BK286</f>
        <v>0</v>
      </c>
    </row>
    <row r="131" spans="1:65" s="12" customFormat="1" ht="22.9" customHeight="1">
      <c r="B131" s="176"/>
      <c r="C131" s="177"/>
      <c r="D131" s="178" t="s">
        <v>76</v>
      </c>
      <c r="E131" s="190" t="s">
        <v>84</v>
      </c>
      <c r="F131" s="190" t="s">
        <v>170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SUM(P132:P137)</f>
        <v>0</v>
      </c>
      <c r="Q131" s="184"/>
      <c r="R131" s="185">
        <f>SUM(R132:R137)</f>
        <v>9.0000000000000011E-2</v>
      </c>
      <c r="S131" s="184"/>
      <c r="T131" s="186">
        <f>SUM(T132:T137)</f>
        <v>0</v>
      </c>
      <c r="AR131" s="187" t="s">
        <v>84</v>
      </c>
      <c r="AT131" s="188" t="s">
        <v>76</v>
      </c>
      <c r="AU131" s="188" t="s">
        <v>84</v>
      </c>
      <c r="AY131" s="187" t="s">
        <v>169</v>
      </c>
      <c r="BK131" s="189">
        <f>SUM(BK132:BK137)</f>
        <v>0</v>
      </c>
    </row>
    <row r="132" spans="1:65" s="2" customFormat="1" ht="24.2" customHeight="1">
      <c r="A132" s="35"/>
      <c r="B132" s="36"/>
      <c r="C132" s="192" t="s">
        <v>84</v>
      </c>
      <c r="D132" s="192" t="s">
        <v>171</v>
      </c>
      <c r="E132" s="193" t="s">
        <v>172</v>
      </c>
      <c r="F132" s="194" t="s">
        <v>173</v>
      </c>
      <c r="G132" s="195" t="s">
        <v>174</v>
      </c>
      <c r="H132" s="196">
        <v>500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176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176</v>
      </c>
      <c r="BM132" s="203" t="s">
        <v>177</v>
      </c>
    </row>
    <row r="133" spans="1:65" s="2" customFormat="1" ht="14.45" customHeight="1">
      <c r="A133" s="35"/>
      <c r="B133" s="36"/>
      <c r="C133" s="192" t="s">
        <v>86</v>
      </c>
      <c r="D133" s="192" t="s">
        <v>171</v>
      </c>
      <c r="E133" s="193" t="s">
        <v>178</v>
      </c>
      <c r="F133" s="194" t="s">
        <v>179</v>
      </c>
      <c r="G133" s="195" t="s">
        <v>174</v>
      </c>
      <c r="H133" s="196">
        <v>500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1.8000000000000001E-4</v>
      </c>
      <c r="R133" s="201">
        <f>Q133*H133</f>
        <v>9.0000000000000011E-2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180</v>
      </c>
    </row>
    <row r="134" spans="1:65" s="2" customFormat="1" ht="24.2" customHeight="1">
      <c r="A134" s="35"/>
      <c r="B134" s="36"/>
      <c r="C134" s="192" t="s">
        <v>181</v>
      </c>
      <c r="D134" s="192" t="s">
        <v>171</v>
      </c>
      <c r="E134" s="193" t="s">
        <v>182</v>
      </c>
      <c r="F134" s="194" t="s">
        <v>183</v>
      </c>
      <c r="G134" s="195" t="s">
        <v>184</v>
      </c>
      <c r="H134" s="196">
        <v>22.713000000000001</v>
      </c>
      <c r="I134" s="197"/>
      <c r="J134" s="198">
        <f>ROUND(I134*H134,2)</f>
        <v>0</v>
      </c>
      <c r="K134" s="194" t="s">
        <v>185</v>
      </c>
      <c r="L134" s="40"/>
      <c r="M134" s="199" t="s">
        <v>1</v>
      </c>
      <c r="N134" s="200" t="s">
        <v>42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176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176</v>
      </c>
      <c r="BM134" s="203" t="s">
        <v>186</v>
      </c>
    </row>
    <row r="135" spans="1:65" s="13" customFormat="1">
      <c r="B135" s="205"/>
      <c r="C135" s="206"/>
      <c r="D135" s="207" t="s">
        <v>187</v>
      </c>
      <c r="E135" s="208" t="s">
        <v>1</v>
      </c>
      <c r="F135" s="209" t="s">
        <v>188</v>
      </c>
      <c r="G135" s="206"/>
      <c r="H135" s="210">
        <v>2.5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187</v>
      </c>
      <c r="AU135" s="216" t="s">
        <v>86</v>
      </c>
      <c r="AV135" s="13" t="s">
        <v>86</v>
      </c>
      <c r="AW135" s="13" t="s">
        <v>34</v>
      </c>
      <c r="AX135" s="13" t="s">
        <v>77</v>
      </c>
      <c r="AY135" s="216" t="s">
        <v>169</v>
      </c>
    </row>
    <row r="136" spans="1:65" s="13" customFormat="1">
      <c r="B136" s="205"/>
      <c r="C136" s="206"/>
      <c r="D136" s="207" t="s">
        <v>187</v>
      </c>
      <c r="E136" s="208" t="s">
        <v>1</v>
      </c>
      <c r="F136" s="209" t="s">
        <v>189</v>
      </c>
      <c r="G136" s="206"/>
      <c r="H136" s="210">
        <v>20.213000000000001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187</v>
      </c>
      <c r="AU136" s="216" t="s">
        <v>86</v>
      </c>
      <c r="AV136" s="13" t="s">
        <v>86</v>
      </c>
      <c r="AW136" s="13" t="s">
        <v>34</v>
      </c>
      <c r="AX136" s="13" t="s">
        <v>77</v>
      </c>
      <c r="AY136" s="216" t="s">
        <v>169</v>
      </c>
    </row>
    <row r="137" spans="1:65" s="14" customFormat="1">
      <c r="B137" s="217"/>
      <c r="C137" s="218"/>
      <c r="D137" s="207" t="s">
        <v>187</v>
      </c>
      <c r="E137" s="219" t="s">
        <v>1</v>
      </c>
      <c r="F137" s="220" t="s">
        <v>190</v>
      </c>
      <c r="G137" s="218"/>
      <c r="H137" s="221">
        <v>22.713000000000001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187</v>
      </c>
      <c r="AU137" s="227" t="s">
        <v>86</v>
      </c>
      <c r="AV137" s="14" t="s">
        <v>176</v>
      </c>
      <c r="AW137" s="14" t="s">
        <v>34</v>
      </c>
      <c r="AX137" s="14" t="s">
        <v>84</v>
      </c>
      <c r="AY137" s="227" t="s">
        <v>169</v>
      </c>
    </row>
    <row r="138" spans="1:65" s="12" customFormat="1" ht="22.9" customHeight="1">
      <c r="B138" s="176"/>
      <c r="C138" s="177"/>
      <c r="D138" s="178" t="s">
        <v>76</v>
      </c>
      <c r="E138" s="190" t="s">
        <v>86</v>
      </c>
      <c r="F138" s="190" t="s">
        <v>191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SUM(P139:P158)</f>
        <v>0</v>
      </c>
      <c r="Q138" s="184"/>
      <c r="R138" s="185">
        <f>SUM(R139:R158)</f>
        <v>8.8747751425200008</v>
      </c>
      <c r="S138" s="184"/>
      <c r="T138" s="186">
        <f>SUM(T139:T158)</f>
        <v>0.43049999999999999</v>
      </c>
      <c r="AR138" s="187" t="s">
        <v>84</v>
      </c>
      <c r="AT138" s="188" t="s">
        <v>76</v>
      </c>
      <c r="AU138" s="188" t="s">
        <v>84</v>
      </c>
      <c r="AY138" s="187" t="s">
        <v>169</v>
      </c>
      <c r="BK138" s="189">
        <f>SUM(BK139:BK158)</f>
        <v>0</v>
      </c>
    </row>
    <row r="139" spans="1:65" s="2" customFormat="1" ht="24.2" customHeight="1">
      <c r="A139" s="35"/>
      <c r="B139" s="36"/>
      <c r="C139" s="192" t="s">
        <v>176</v>
      </c>
      <c r="D139" s="192" t="s">
        <v>171</v>
      </c>
      <c r="E139" s="193" t="s">
        <v>192</v>
      </c>
      <c r="F139" s="194" t="s">
        <v>193</v>
      </c>
      <c r="G139" s="195" t="s">
        <v>194</v>
      </c>
      <c r="H139" s="196">
        <v>42</v>
      </c>
      <c r="I139" s="197"/>
      <c r="J139" s="198">
        <f>ROUND(I139*H139,2)</f>
        <v>0</v>
      </c>
      <c r="K139" s="194" t="s">
        <v>185</v>
      </c>
      <c r="L139" s="40"/>
      <c r="M139" s="199" t="s">
        <v>1</v>
      </c>
      <c r="N139" s="200" t="s">
        <v>42</v>
      </c>
      <c r="O139" s="72"/>
      <c r="P139" s="201">
        <f>O139*H139</f>
        <v>0</v>
      </c>
      <c r="Q139" s="201">
        <v>4.7056000000000002E-4</v>
      </c>
      <c r="R139" s="201">
        <f>Q139*H139</f>
        <v>1.976352E-2</v>
      </c>
      <c r="S139" s="201">
        <v>5.0000000000000001E-3</v>
      </c>
      <c r="T139" s="202">
        <f>S139*H139</f>
        <v>0.21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176</v>
      </c>
      <c r="AT139" s="203" t="s">
        <v>171</v>
      </c>
      <c r="AU139" s="203" t="s">
        <v>86</v>
      </c>
      <c r="AY139" s="17" t="s">
        <v>169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84</v>
      </c>
      <c r="BK139" s="204">
        <f>ROUND(I139*H139,2)</f>
        <v>0</v>
      </c>
      <c r="BL139" s="17" t="s">
        <v>176</v>
      </c>
      <c r="BM139" s="203" t="s">
        <v>195</v>
      </c>
    </row>
    <row r="140" spans="1:65" s="2" customFormat="1" ht="19.5">
      <c r="A140" s="35"/>
      <c r="B140" s="36"/>
      <c r="C140" s="37"/>
      <c r="D140" s="207" t="s">
        <v>196</v>
      </c>
      <c r="E140" s="37"/>
      <c r="F140" s="228" t="s">
        <v>197</v>
      </c>
      <c r="G140" s="37"/>
      <c r="H140" s="37"/>
      <c r="I140" s="229"/>
      <c r="J140" s="37"/>
      <c r="K140" s="37"/>
      <c r="L140" s="40"/>
      <c r="M140" s="230"/>
      <c r="N140" s="231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196</v>
      </c>
      <c r="AU140" s="17" t="s">
        <v>86</v>
      </c>
    </row>
    <row r="141" spans="1:65" s="13" customFormat="1">
      <c r="B141" s="205"/>
      <c r="C141" s="206"/>
      <c r="D141" s="207" t="s">
        <v>187</v>
      </c>
      <c r="E141" s="208" t="s">
        <v>1</v>
      </c>
      <c r="F141" s="209" t="s">
        <v>198</v>
      </c>
      <c r="G141" s="206"/>
      <c r="H141" s="210">
        <v>42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187</v>
      </c>
      <c r="AU141" s="216" t="s">
        <v>86</v>
      </c>
      <c r="AV141" s="13" t="s">
        <v>86</v>
      </c>
      <c r="AW141" s="13" t="s">
        <v>34</v>
      </c>
      <c r="AX141" s="13" t="s">
        <v>77</v>
      </c>
      <c r="AY141" s="216" t="s">
        <v>169</v>
      </c>
    </row>
    <row r="142" spans="1:65" s="14" customFormat="1">
      <c r="B142" s="217"/>
      <c r="C142" s="218"/>
      <c r="D142" s="207" t="s">
        <v>187</v>
      </c>
      <c r="E142" s="219" t="s">
        <v>1</v>
      </c>
      <c r="F142" s="220" t="s">
        <v>190</v>
      </c>
      <c r="G142" s="218"/>
      <c r="H142" s="221">
        <v>42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187</v>
      </c>
      <c r="AU142" s="227" t="s">
        <v>86</v>
      </c>
      <c r="AV142" s="14" t="s">
        <v>176</v>
      </c>
      <c r="AW142" s="14" t="s">
        <v>34</v>
      </c>
      <c r="AX142" s="14" t="s">
        <v>84</v>
      </c>
      <c r="AY142" s="227" t="s">
        <v>169</v>
      </c>
    </row>
    <row r="143" spans="1:65" s="2" customFormat="1" ht="24.2" customHeight="1">
      <c r="A143" s="35"/>
      <c r="B143" s="36"/>
      <c r="C143" s="192" t="s">
        <v>199</v>
      </c>
      <c r="D143" s="192" t="s">
        <v>171</v>
      </c>
      <c r="E143" s="193" t="s">
        <v>200</v>
      </c>
      <c r="F143" s="194" t="s">
        <v>201</v>
      </c>
      <c r="G143" s="195" t="s">
        <v>194</v>
      </c>
      <c r="H143" s="196">
        <v>44.1</v>
      </c>
      <c r="I143" s="197"/>
      <c r="J143" s="198">
        <f>ROUND(I143*H143,2)</f>
        <v>0</v>
      </c>
      <c r="K143" s="194" t="s">
        <v>185</v>
      </c>
      <c r="L143" s="40"/>
      <c r="M143" s="199" t="s">
        <v>1</v>
      </c>
      <c r="N143" s="200" t="s">
        <v>42</v>
      </c>
      <c r="O143" s="72"/>
      <c r="P143" s="201">
        <f>O143*H143</f>
        <v>0</v>
      </c>
      <c r="Q143" s="201">
        <v>5.1272000000000004E-4</v>
      </c>
      <c r="R143" s="201">
        <f>Q143*H143</f>
        <v>2.2610952000000004E-2</v>
      </c>
      <c r="S143" s="201">
        <v>5.0000000000000001E-3</v>
      </c>
      <c r="T143" s="202">
        <f>S143*H143</f>
        <v>0.2205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176</v>
      </c>
      <c r="AT143" s="203" t="s">
        <v>171</v>
      </c>
      <c r="AU143" s="203" t="s">
        <v>86</v>
      </c>
      <c r="AY143" s="17" t="s">
        <v>169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84</v>
      </c>
      <c r="BK143" s="204">
        <f>ROUND(I143*H143,2)</f>
        <v>0</v>
      </c>
      <c r="BL143" s="17" t="s">
        <v>176</v>
      </c>
      <c r="BM143" s="203" t="s">
        <v>202</v>
      </c>
    </row>
    <row r="144" spans="1:65" s="2" customFormat="1" ht="19.5">
      <c r="A144" s="35"/>
      <c r="B144" s="36"/>
      <c r="C144" s="37"/>
      <c r="D144" s="207" t="s">
        <v>196</v>
      </c>
      <c r="E144" s="37"/>
      <c r="F144" s="228" t="s">
        <v>203</v>
      </c>
      <c r="G144" s="37"/>
      <c r="H144" s="37"/>
      <c r="I144" s="229"/>
      <c r="J144" s="37"/>
      <c r="K144" s="37"/>
      <c r="L144" s="40"/>
      <c r="M144" s="230"/>
      <c r="N144" s="231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196</v>
      </c>
      <c r="AU144" s="17" t="s">
        <v>86</v>
      </c>
    </row>
    <row r="145" spans="1:65" s="13" customFormat="1">
      <c r="B145" s="205"/>
      <c r="C145" s="206"/>
      <c r="D145" s="207" t="s">
        <v>187</v>
      </c>
      <c r="E145" s="208" t="s">
        <v>1</v>
      </c>
      <c r="F145" s="209" t="s">
        <v>204</v>
      </c>
      <c r="G145" s="206"/>
      <c r="H145" s="210">
        <v>6.3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187</v>
      </c>
      <c r="AU145" s="216" t="s">
        <v>86</v>
      </c>
      <c r="AV145" s="13" t="s">
        <v>86</v>
      </c>
      <c r="AW145" s="13" t="s">
        <v>34</v>
      </c>
      <c r="AX145" s="13" t="s">
        <v>77</v>
      </c>
      <c r="AY145" s="216" t="s">
        <v>169</v>
      </c>
    </row>
    <row r="146" spans="1:65" s="13" customFormat="1">
      <c r="B146" s="205"/>
      <c r="C146" s="206"/>
      <c r="D146" s="207" t="s">
        <v>187</v>
      </c>
      <c r="E146" s="208" t="s">
        <v>1</v>
      </c>
      <c r="F146" s="209" t="s">
        <v>205</v>
      </c>
      <c r="G146" s="206"/>
      <c r="H146" s="210">
        <v>37.799999999999997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187</v>
      </c>
      <c r="AU146" s="216" t="s">
        <v>86</v>
      </c>
      <c r="AV146" s="13" t="s">
        <v>86</v>
      </c>
      <c r="AW146" s="13" t="s">
        <v>34</v>
      </c>
      <c r="AX146" s="13" t="s">
        <v>77</v>
      </c>
      <c r="AY146" s="216" t="s">
        <v>169</v>
      </c>
    </row>
    <row r="147" spans="1:65" s="14" customFormat="1">
      <c r="B147" s="217"/>
      <c r="C147" s="218"/>
      <c r="D147" s="207" t="s">
        <v>187</v>
      </c>
      <c r="E147" s="219" t="s">
        <v>1</v>
      </c>
      <c r="F147" s="220" t="s">
        <v>190</v>
      </c>
      <c r="G147" s="218"/>
      <c r="H147" s="221">
        <v>44.099999999999994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187</v>
      </c>
      <c r="AU147" s="227" t="s">
        <v>86</v>
      </c>
      <c r="AV147" s="14" t="s">
        <v>176</v>
      </c>
      <c r="AW147" s="14" t="s">
        <v>34</v>
      </c>
      <c r="AX147" s="14" t="s">
        <v>84</v>
      </c>
      <c r="AY147" s="227" t="s">
        <v>169</v>
      </c>
    </row>
    <row r="148" spans="1:65" s="2" customFormat="1" ht="24.2" customHeight="1">
      <c r="A148" s="35"/>
      <c r="B148" s="36"/>
      <c r="C148" s="192" t="s">
        <v>206</v>
      </c>
      <c r="D148" s="192" t="s">
        <v>171</v>
      </c>
      <c r="E148" s="193" t="s">
        <v>207</v>
      </c>
      <c r="F148" s="194" t="s">
        <v>208</v>
      </c>
      <c r="G148" s="195" t="s">
        <v>209</v>
      </c>
      <c r="H148" s="196">
        <v>36.9</v>
      </c>
      <c r="I148" s="197"/>
      <c r="J148" s="198">
        <f>ROUND(I148*H148,2)</f>
        <v>0</v>
      </c>
      <c r="K148" s="194" t="s">
        <v>185</v>
      </c>
      <c r="L148" s="40"/>
      <c r="M148" s="199" t="s">
        <v>1</v>
      </c>
      <c r="N148" s="200" t="s">
        <v>42</v>
      </c>
      <c r="O148" s="72"/>
      <c r="P148" s="201">
        <f>O148*H148</f>
        <v>0</v>
      </c>
      <c r="Q148" s="201">
        <v>6.2890800000000004E-5</v>
      </c>
      <c r="R148" s="201">
        <f>Q148*H148</f>
        <v>2.32067052E-3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176</v>
      </c>
      <c r="AT148" s="203" t="s">
        <v>171</v>
      </c>
      <c r="AU148" s="203" t="s">
        <v>86</v>
      </c>
      <c r="AY148" s="17" t="s">
        <v>169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84</v>
      </c>
      <c r="BK148" s="204">
        <f>ROUND(I148*H148,2)</f>
        <v>0</v>
      </c>
      <c r="BL148" s="17" t="s">
        <v>176</v>
      </c>
      <c r="BM148" s="203" t="s">
        <v>210</v>
      </c>
    </row>
    <row r="149" spans="1:65" s="2" customFormat="1" ht="19.5">
      <c r="A149" s="35"/>
      <c r="B149" s="36"/>
      <c r="C149" s="37"/>
      <c r="D149" s="207" t="s">
        <v>196</v>
      </c>
      <c r="E149" s="37"/>
      <c r="F149" s="228" t="s">
        <v>211</v>
      </c>
      <c r="G149" s="37"/>
      <c r="H149" s="37"/>
      <c r="I149" s="229"/>
      <c r="J149" s="37"/>
      <c r="K149" s="37"/>
      <c r="L149" s="40"/>
      <c r="M149" s="230"/>
      <c r="N149" s="231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196</v>
      </c>
      <c r="AU149" s="17" t="s">
        <v>86</v>
      </c>
    </row>
    <row r="150" spans="1:65" s="13" customFormat="1">
      <c r="B150" s="205"/>
      <c r="C150" s="206"/>
      <c r="D150" s="207" t="s">
        <v>187</v>
      </c>
      <c r="E150" s="208" t="s">
        <v>1</v>
      </c>
      <c r="F150" s="209" t="s">
        <v>212</v>
      </c>
      <c r="G150" s="206"/>
      <c r="H150" s="210">
        <v>60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187</v>
      </c>
      <c r="AU150" s="216" t="s">
        <v>86</v>
      </c>
      <c r="AV150" s="13" t="s">
        <v>86</v>
      </c>
      <c r="AW150" s="13" t="s">
        <v>34</v>
      </c>
      <c r="AX150" s="13" t="s">
        <v>77</v>
      </c>
      <c r="AY150" s="216" t="s">
        <v>169</v>
      </c>
    </row>
    <row r="151" spans="1:65" s="13" customFormat="1">
      <c r="B151" s="205"/>
      <c r="C151" s="206"/>
      <c r="D151" s="207" t="s">
        <v>187</v>
      </c>
      <c r="E151" s="208" t="s">
        <v>1</v>
      </c>
      <c r="F151" s="209" t="s">
        <v>213</v>
      </c>
      <c r="G151" s="206"/>
      <c r="H151" s="210">
        <v>9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187</v>
      </c>
      <c r="AU151" s="216" t="s">
        <v>86</v>
      </c>
      <c r="AV151" s="13" t="s">
        <v>86</v>
      </c>
      <c r="AW151" s="13" t="s">
        <v>34</v>
      </c>
      <c r="AX151" s="13" t="s">
        <v>77</v>
      </c>
      <c r="AY151" s="216" t="s">
        <v>169</v>
      </c>
    </row>
    <row r="152" spans="1:65" s="13" customFormat="1">
      <c r="B152" s="205"/>
      <c r="C152" s="206"/>
      <c r="D152" s="207" t="s">
        <v>187</v>
      </c>
      <c r="E152" s="208" t="s">
        <v>1</v>
      </c>
      <c r="F152" s="209" t="s">
        <v>214</v>
      </c>
      <c r="G152" s="206"/>
      <c r="H152" s="210">
        <v>54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187</v>
      </c>
      <c r="AU152" s="216" t="s">
        <v>86</v>
      </c>
      <c r="AV152" s="13" t="s">
        <v>86</v>
      </c>
      <c r="AW152" s="13" t="s">
        <v>34</v>
      </c>
      <c r="AX152" s="13" t="s">
        <v>77</v>
      </c>
      <c r="AY152" s="216" t="s">
        <v>169</v>
      </c>
    </row>
    <row r="153" spans="1:65" s="14" customFormat="1">
      <c r="B153" s="217"/>
      <c r="C153" s="218"/>
      <c r="D153" s="207" t="s">
        <v>187</v>
      </c>
      <c r="E153" s="219" t="s">
        <v>1</v>
      </c>
      <c r="F153" s="220" t="s">
        <v>190</v>
      </c>
      <c r="G153" s="218"/>
      <c r="H153" s="221">
        <v>123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187</v>
      </c>
      <c r="AU153" s="227" t="s">
        <v>86</v>
      </c>
      <c r="AV153" s="14" t="s">
        <v>176</v>
      </c>
      <c r="AW153" s="14" t="s">
        <v>34</v>
      </c>
      <c r="AX153" s="14" t="s">
        <v>84</v>
      </c>
      <c r="AY153" s="227" t="s">
        <v>169</v>
      </c>
    </row>
    <row r="154" spans="1:65" s="13" customFormat="1">
      <c r="B154" s="205"/>
      <c r="C154" s="206"/>
      <c r="D154" s="207" t="s">
        <v>187</v>
      </c>
      <c r="E154" s="206"/>
      <c r="F154" s="209" t="s">
        <v>215</v>
      </c>
      <c r="G154" s="206"/>
      <c r="H154" s="210">
        <v>36.9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187</v>
      </c>
      <c r="AU154" s="216" t="s">
        <v>86</v>
      </c>
      <c r="AV154" s="13" t="s">
        <v>86</v>
      </c>
      <c r="AW154" s="13" t="s">
        <v>4</v>
      </c>
      <c r="AX154" s="13" t="s">
        <v>84</v>
      </c>
      <c r="AY154" s="216" t="s">
        <v>169</v>
      </c>
    </row>
    <row r="155" spans="1:65" s="2" customFormat="1" ht="14.45" customHeight="1">
      <c r="A155" s="35"/>
      <c r="B155" s="36"/>
      <c r="C155" s="232" t="s">
        <v>216</v>
      </c>
      <c r="D155" s="232" t="s">
        <v>217</v>
      </c>
      <c r="E155" s="233" t="s">
        <v>218</v>
      </c>
      <c r="F155" s="234" t="s">
        <v>219</v>
      </c>
      <c r="G155" s="235" t="s">
        <v>220</v>
      </c>
      <c r="H155" s="236">
        <v>8.76</v>
      </c>
      <c r="I155" s="237"/>
      <c r="J155" s="238">
        <f>ROUND(I155*H155,2)</f>
        <v>0</v>
      </c>
      <c r="K155" s="234" t="s">
        <v>185</v>
      </c>
      <c r="L155" s="239"/>
      <c r="M155" s="240" t="s">
        <v>1</v>
      </c>
      <c r="N155" s="241" t="s">
        <v>42</v>
      </c>
      <c r="O155" s="72"/>
      <c r="P155" s="201">
        <f>O155*H155</f>
        <v>0</v>
      </c>
      <c r="Q155" s="201">
        <v>1</v>
      </c>
      <c r="R155" s="201">
        <f>Q155*H155</f>
        <v>8.76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221</v>
      </c>
      <c r="AT155" s="203" t="s">
        <v>217</v>
      </c>
      <c r="AU155" s="203" t="s">
        <v>86</v>
      </c>
      <c r="AY155" s="17" t="s">
        <v>169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84</v>
      </c>
      <c r="BK155" s="204">
        <f>ROUND(I155*H155,2)</f>
        <v>0</v>
      </c>
      <c r="BL155" s="17" t="s">
        <v>176</v>
      </c>
      <c r="BM155" s="203" t="s">
        <v>222</v>
      </c>
    </row>
    <row r="156" spans="1:65" s="13" customFormat="1">
      <c r="B156" s="205"/>
      <c r="C156" s="206"/>
      <c r="D156" s="207" t="s">
        <v>187</v>
      </c>
      <c r="E156" s="208" t="s">
        <v>1</v>
      </c>
      <c r="F156" s="209" t="s">
        <v>223</v>
      </c>
      <c r="G156" s="206"/>
      <c r="H156" s="210">
        <v>8.76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187</v>
      </c>
      <c r="AU156" s="216" t="s">
        <v>86</v>
      </c>
      <c r="AV156" s="13" t="s">
        <v>86</v>
      </c>
      <c r="AW156" s="13" t="s">
        <v>34</v>
      </c>
      <c r="AX156" s="13" t="s">
        <v>84</v>
      </c>
      <c r="AY156" s="216" t="s">
        <v>169</v>
      </c>
    </row>
    <row r="157" spans="1:65" s="2" customFormat="1" ht="14.45" customHeight="1">
      <c r="A157" s="35"/>
      <c r="B157" s="36"/>
      <c r="C157" s="232" t="s">
        <v>221</v>
      </c>
      <c r="D157" s="232" t="s">
        <v>217</v>
      </c>
      <c r="E157" s="233" t="s">
        <v>224</v>
      </c>
      <c r="F157" s="234" t="s">
        <v>225</v>
      </c>
      <c r="G157" s="235" t="s">
        <v>226</v>
      </c>
      <c r="H157" s="236">
        <v>70.08</v>
      </c>
      <c r="I157" s="237"/>
      <c r="J157" s="238">
        <f>ROUND(I157*H157,2)</f>
        <v>0</v>
      </c>
      <c r="K157" s="234" t="s">
        <v>185</v>
      </c>
      <c r="L157" s="239"/>
      <c r="M157" s="240" t="s">
        <v>1</v>
      </c>
      <c r="N157" s="241" t="s">
        <v>42</v>
      </c>
      <c r="O157" s="72"/>
      <c r="P157" s="201">
        <f>O157*H157</f>
        <v>0</v>
      </c>
      <c r="Q157" s="201">
        <v>1E-3</v>
      </c>
      <c r="R157" s="201">
        <f>Q157*H157</f>
        <v>7.0080000000000003E-2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221</v>
      </c>
      <c r="AT157" s="203" t="s">
        <v>217</v>
      </c>
      <c r="AU157" s="203" t="s">
        <v>86</v>
      </c>
      <c r="AY157" s="17" t="s">
        <v>169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84</v>
      </c>
      <c r="BK157" s="204">
        <f>ROUND(I157*H157,2)</f>
        <v>0</v>
      </c>
      <c r="BL157" s="17" t="s">
        <v>176</v>
      </c>
      <c r="BM157" s="203" t="s">
        <v>227</v>
      </c>
    </row>
    <row r="158" spans="1:65" s="13" customFormat="1">
      <c r="B158" s="205"/>
      <c r="C158" s="206"/>
      <c r="D158" s="207" t="s">
        <v>187</v>
      </c>
      <c r="E158" s="208" t="s">
        <v>1</v>
      </c>
      <c r="F158" s="209" t="s">
        <v>228</v>
      </c>
      <c r="G158" s="206"/>
      <c r="H158" s="210">
        <v>70.08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187</v>
      </c>
      <c r="AU158" s="216" t="s">
        <v>86</v>
      </c>
      <c r="AV158" s="13" t="s">
        <v>86</v>
      </c>
      <c r="AW158" s="13" t="s">
        <v>34</v>
      </c>
      <c r="AX158" s="13" t="s">
        <v>84</v>
      </c>
      <c r="AY158" s="216" t="s">
        <v>169</v>
      </c>
    </row>
    <row r="159" spans="1:65" s="12" customFormat="1" ht="22.9" customHeight="1">
      <c r="B159" s="176"/>
      <c r="C159" s="177"/>
      <c r="D159" s="178" t="s">
        <v>76</v>
      </c>
      <c r="E159" s="190" t="s">
        <v>229</v>
      </c>
      <c r="F159" s="190" t="s">
        <v>230</v>
      </c>
      <c r="G159" s="177"/>
      <c r="H159" s="177"/>
      <c r="I159" s="180"/>
      <c r="J159" s="191">
        <f>BK159</f>
        <v>0</v>
      </c>
      <c r="K159" s="177"/>
      <c r="L159" s="182"/>
      <c r="M159" s="183"/>
      <c r="N159" s="184"/>
      <c r="O159" s="184"/>
      <c r="P159" s="185">
        <f>SUM(P160:P162)</f>
        <v>0</v>
      </c>
      <c r="Q159" s="184"/>
      <c r="R159" s="185">
        <f>SUM(R160:R162)</f>
        <v>5.6408555099999997</v>
      </c>
      <c r="S159" s="184"/>
      <c r="T159" s="186">
        <f>SUM(T160:T162)</f>
        <v>0</v>
      </c>
      <c r="AR159" s="187" t="s">
        <v>84</v>
      </c>
      <c r="AT159" s="188" t="s">
        <v>76</v>
      </c>
      <c r="AU159" s="188" t="s">
        <v>84</v>
      </c>
      <c r="AY159" s="187" t="s">
        <v>169</v>
      </c>
      <c r="BK159" s="189">
        <f>SUM(BK160:BK162)</f>
        <v>0</v>
      </c>
    </row>
    <row r="160" spans="1:65" s="2" customFormat="1" ht="14.45" customHeight="1">
      <c r="A160" s="35"/>
      <c r="B160" s="36"/>
      <c r="C160" s="192" t="s">
        <v>231</v>
      </c>
      <c r="D160" s="192" t="s">
        <v>171</v>
      </c>
      <c r="E160" s="193" t="s">
        <v>232</v>
      </c>
      <c r="F160" s="194" t="s">
        <v>233</v>
      </c>
      <c r="G160" s="195" t="s">
        <v>184</v>
      </c>
      <c r="H160" s="196">
        <v>2.5</v>
      </c>
      <c r="I160" s="197"/>
      <c r="J160" s="198">
        <f>ROUND(I160*H160,2)</f>
        <v>0</v>
      </c>
      <c r="K160" s="194" t="s">
        <v>185</v>
      </c>
      <c r="L160" s="40"/>
      <c r="M160" s="199" t="s">
        <v>1</v>
      </c>
      <c r="N160" s="200" t="s">
        <v>42</v>
      </c>
      <c r="O160" s="72"/>
      <c r="P160" s="201">
        <f>O160*H160</f>
        <v>0</v>
      </c>
      <c r="Q160" s="201">
        <v>2.2563422040000001</v>
      </c>
      <c r="R160" s="201">
        <f>Q160*H160</f>
        <v>5.6408555099999997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176</v>
      </c>
      <c r="AT160" s="203" t="s">
        <v>171</v>
      </c>
      <c r="AU160" s="203" t="s">
        <v>86</v>
      </c>
      <c r="AY160" s="17" t="s">
        <v>169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84</v>
      </c>
      <c r="BK160" s="204">
        <f>ROUND(I160*H160,2)</f>
        <v>0</v>
      </c>
      <c r="BL160" s="17" t="s">
        <v>176</v>
      </c>
      <c r="BM160" s="203" t="s">
        <v>234</v>
      </c>
    </row>
    <row r="161" spans="1:65" s="2" customFormat="1" ht="19.5">
      <c r="A161" s="35"/>
      <c r="B161" s="36"/>
      <c r="C161" s="37"/>
      <c r="D161" s="207" t="s">
        <v>196</v>
      </c>
      <c r="E161" s="37"/>
      <c r="F161" s="228" t="s">
        <v>235</v>
      </c>
      <c r="G161" s="37"/>
      <c r="H161" s="37"/>
      <c r="I161" s="229"/>
      <c r="J161" s="37"/>
      <c r="K161" s="37"/>
      <c r="L161" s="40"/>
      <c r="M161" s="230"/>
      <c r="N161" s="231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196</v>
      </c>
      <c r="AU161" s="17" t="s">
        <v>86</v>
      </c>
    </row>
    <row r="162" spans="1:65" s="13" customFormat="1">
      <c r="B162" s="205"/>
      <c r="C162" s="206"/>
      <c r="D162" s="207" t="s">
        <v>187</v>
      </c>
      <c r="E162" s="208" t="s">
        <v>1</v>
      </c>
      <c r="F162" s="209" t="s">
        <v>236</v>
      </c>
      <c r="G162" s="206"/>
      <c r="H162" s="210">
        <v>2.5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187</v>
      </c>
      <c r="AU162" s="216" t="s">
        <v>86</v>
      </c>
      <c r="AV162" s="13" t="s">
        <v>86</v>
      </c>
      <c r="AW162" s="13" t="s">
        <v>34</v>
      </c>
      <c r="AX162" s="13" t="s">
        <v>84</v>
      </c>
      <c r="AY162" s="216" t="s">
        <v>169</v>
      </c>
    </row>
    <row r="163" spans="1:65" s="12" customFormat="1" ht="22.9" customHeight="1">
      <c r="B163" s="176"/>
      <c r="C163" s="177"/>
      <c r="D163" s="178" t="s">
        <v>76</v>
      </c>
      <c r="E163" s="190" t="s">
        <v>176</v>
      </c>
      <c r="F163" s="190" t="s">
        <v>237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f>SUM(P164:P188)</f>
        <v>0</v>
      </c>
      <c r="Q163" s="184"/>
      <c r="R163" s="185">
        <f>SUM(R164:R188)</f>
        <v>108.33900074480002</v>
      </c>
      <c r="S163" s="184"/>
      <c r="T163" s="186">
        <f>SUM(T164:T188)</f>
        <v>0</v>
      </c>
      <c r="AR163" s="187" t="s">
        <v>84</v>
      </c>
      <c r="AT163" s="188" t="s">
        <v>76</v>
      </c>
      <c r="AU163" s="188" t="s">
        <v>84</v>
      </c>
      <c r="AY163" s="187" t="s">
        <v>169</v>
      </c>
      <c r="BK163" s="189">
        <f>SUM(BK164:BK188)</f>
        <v>0</v>
      </c>
    </row>
    <row r="164" spans="1:65" s="2" customFormat="1" ht="24.2" customHeight="1">
      <c r="A164" s="35"/>
      <c r="B164" s="36"/>
      <c r="C164" s="192" t="s">
        <v>238</v>
      </c>
      <c r="D164" s="192" t="s">
        <v>171</v>
      </c>
      <c r="E164" s="193" t="s">
        <v>239</v>
      </c>
      <c r="F164" s="194" t="s">
        <v>240</v>
      </c>
      <c r="G164" s="195" t="s">
        <v>174</v>
      </c>
      <c r="H164" s="196">
        <v>57.75</v>
      </c>
      <c r="I164" s="197"/>
      <c r="J164" s="198">
        <f>ROUND(I164*H164,2)</f>
        <v>0</v>
      </c>
      <c r="K164" s="194" t="s">
        <v>185</v>
      </c>
      <c r="L164" s="40"/>
      <c r="M164" s="199" t="s">
        <v>1</v>
      </c>
      <c r="N164" s="200" t="s">
        <v>42</v>
      </c>
      <c r="O164" s="72"/>
      <c r="P164" s="201">
        <f>O164*H164</f>
        <v>0</v>
      </c>
      <c r="Q164" s="201">
        <v>0.34190999999999999</v>
      </c>
      <c r="R164" s="201">
        <f>Q164*H164</f>
        <v>19.745302500000001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176</v>
      </c>
      <c r="AT164" s="203" t="s">
        <v>171</v>
      </c>
      <c r="AU164" s="203" t="s">
        <v>86</v>
      </c>
      <c r="AY164" s="17" t="s">
        <v>169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84</v>
      </c>
      <c r="BK164" s="204">
        <f>ROUND(I164*H164,2)</f>
        <v>0</v>
      </c>
      <c r="BL164" s="17" t="s">
        <v>176</v>
      </c>
      <c r="BM164" s="203" t="s">
        <v>241</v>
      </c>
    </row>
    <row r="165" spans="1:65" s="2" customFormat="1" ht="19.5">
      <c r="A165" s="35"/>
      <c r="B165" s="36"/>
      <c r="C165" s="37"/>
      <c r="D165" s="207" t="s">
        <v>196</v>
      </c>
      <c r="E165" s="37"/>
      <c r="F165" s="228" t="s">
        <v>242</v>
      </c>
      <c r="G165" s="37"/>
      <c r="H165" s="37"/>
      <c r="I165" s="229"/>
      <c r="J165" s="37"/>
      <c r="K165" s="37"/>
      <c r="L165" s="40"/>
      <c r="M165" s="230"/>
      <c r="N165" s="231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196</v>
      </c>
      <c r="AU165" s="17" t="s">
        <v>86</v>
      </c>
    </row>
    <row r="166" spans="1:65" s="13" customFormat="1">
      <c r="B166" s="205"/>
      <c r="C166" s="206"/>
      <c r="D166" s="207" t="s">
        <v>187</v>
      </c>
      <c r="E166" s="208" t="s">
        <v>1</v>
      </c>
      <c r="F166" s="209" t="s">
        <v>243</v>
      </c>
      <c r="G166" s="206"/>
      <c r="H166" s="210">
        <v>15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187</v>
      </c>
      <c r="AU166" s="216" t="s">
        <v>86</v>
      </c>
      <c r="AV166" s="13" t="s">
        <v>86</v>
      </c>
      <c r="AW166" s="13" t="s">
        <v>34</v>
      </c>
      <c r="AX166" s="13" t="s">
        <v>77</v>
      </c>
      <c r="AY166" s="216" t="s">
        <v>169</v>
      </c>
    </row>
    <row r="167" spans="1:65" s="13" customFormat="1">
      <c r="B167" s="205"/>
      <c r="C167" s="206"/>
      <c r="D167" s="207" t="s">
        <v>187</v>
      </c>
      <c r="E167" s="208" t="s">
        <v>1</v>
      </c>
      <c r="F167" s="209" t="s">
        <v>244</v>
      </c>
      <c r="G167" s="206"/>
      <c r="H167" s="210">
        <v>12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187</v>
      </c>
      <c r="AU167" s="216" t="s">
        <v>86</v>
      </c>
      <c r="AV167" s="13" t="s">
        <v>86</v>
      </c>
      <c r="AW167" s="13" t="s">
        <v>34</v>
      </c>
      <c r="AX167" s="13" t="s">
        <v>77</v>
      </c>
      <c r="AY167" s="216" t="s">
        <v>169</v>
      </c>
    </row>
    <row r="168" spans="1:65" s="13" customFormat="1">
      <c r="B168" s="205"/>
      <c r="C168" s="206"/>
      <c r="D168" s="207" t="s">
        <v>187</v>
      </c>
      <c r="E168" s="208" t="s">
        <v>1</v>
      </c>
      <c r="F168" s="209" t="s">
        <v>245</v>
      </c>
      <c r="G168" s="206"/>
      <c r="H168" s="210">
        <v>12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187</v>
      </c>
      <c r="AU168" s="216" t="s">
        <v>86</v>
      </c>
      <c r="AV168" s="13" t="s">
        <v>86</v>
      </c>
      <c r="AW168" s="13" t="s">
        <v>34</v>
      </c>
      <c r="AX168" s="13" t="s">
        <v>77</v>
      </c>
      <c r="AY168" s="216" t="s">
        <v>169</v>
      </c>
    </row>
    <row r="169" spans="1:65" s="13" customFormat="1">
      <c r="B169" s="205"/>
      <c r="C169" s="206"/>
      <c r="D169" s="207" t="s">
        <v>187</v>
      </c>
      <c r="E169" s="208" t="s">
        <v>1</v>
      </c>
      <c r="F169" s="209" t="s">
        <v>246</v>
      </c>
      <c r="G169" s="206"/>
      <c r="H169" s="210">
        <v>18.75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187</v>
      </c>
      <c r="AU169" s="216" t="s">
        <v>86</v>
      </c>
      <c r="AV169" s="13" t="s">
        <v>86</v>
      </c>
      <c r="AW169" s="13" t="s">
        <v>34</v>
      </c>
      <c r="AX169" s="13" t="s">
        <v>77</v>
      </c>
      <c r="AY169" s="216" t="s">
        <v>169</v>
      </c>
    </row>
    <row r="170" spans="1:65" s="14" customFormat="1">
      <c r="B170" s="217"/>
      <c r="C170" s="218"/>
      <c r="D170" s="207" t="s">
        <v>187</v>
      </c>
      <c r="E170" s="219" t="s">
        <v>1</v>
      </c>
      <c r="F170" s="220" t="s">
        <v>190</v>
      </c>
      <c r="G170" s="218"/>
      <c r="H170" s="221">
        <v>57.75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187</v>
      </c>
      <c r="AU170" s="227" t="s">
        <v>86</v>
      </c>
      <c r="AV170" s="14" t="s">
        <v>176</v>
      </c>
      <c r="AW170" s="14" t="s">
        <v>34</v>
      </c>
      <c r="AX170" s="14" t="s">
        <v>84</v>
      </c>
      <c r="AY170" s="227" t="s">
        <v>169</v>
      </c>
    </row>
    <row r="171" spans="1:65" s="2" customFormat="1" ht="24.2" customHeight="1">
      <c r="A171" s="35"/>
      <c r="B171" s="36"/>
      <c r="C171" s="192" t="s">
        <v>247</v>
      </c>
      <c r="D171" s="192" t="s">
        <v>171</v>
      </c>
      <c r="E171" s="193" t="s">
        <v>248</v>
      </c>
      <c r="F171" s="194" t="s">
        <v>249</v>
      </c>
      <c r="G171" s="195" t="s">
        <v>174</v>
      </c>
      <c r="H171" s="196">
        <v>57.75</v>
      </c>
      <c r="I171" s="197"/>
      <c r="J171" s="198">
        <f>ROUND(I171*H171,2)</f>
        <v>0</v>
      </c>
      <c r="K171" s="194" t="s">
        <v>185</v>
      </c>
      <c r="L171" s="40"/>
      <c r="M171" s="199" t="s">
        <v>1</v>
      </c>
      <c r="N171" s="200" t="s">
        <v>42</v>
      </c>
      <c r="O171" s="72"/>
      <c r="P171" s="201">
        <f>O171*H171</f>
        <v>0</v>
      </c>
      <c r="Q171" s="201">
        <v>1.287812</v>
      </c>
      <c r="R171" s="201">
        <f>Q171*H171</f>
        <v>74.371143000000004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176</v>
      </c>
      <c r="AT171" s="203" t="s">
        <v>171</v>
      </c>
      <c r="AU171" s="203" t="s">
        <v>86</v>
      </c>
      <c r="AY171" s="17" t="s">
        <v>169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84</v>
      </c>
      <c r="BK171" s="204">
        <f>ROUND(I171*H171,2)</f>
        <v>0</v>
      </c>
      <c r="BL171" s="17" t="s">
        <v>176</v>
      </c>
      <c r="BM171" s="203" t="s">
        <v>250</v>
      </c>
    </row>
    <row r="172" spans="1:65" s="2" customFormat="1" ht="24.2" customHeight="1">
      <c r="A172" s="35"/>
      <c r="B172" s="36"/>
      <c r="C172" s="192" t="s">
        <v>251</v>
      </c>
      <c r="D172" s="192" t="s">
        <v>171</v>
      </c>
      <c r="E172" s="193" t="s">
        <v>252</v>
      </c>
      <c r="F172" s="194" t="s">
        <v>253</v>
      </c>
      <c r="G172" s="195" t="s">
        <v>174</v>
      </c>
      <c r="H172" s="196">
        <v>30.72</v>
      </c>
      <c r="I172" s="197"/>
      <c r="J172" s="198">
        <f>ROUND(I172*H172,2)</f>
        <v>0</v>
      </c>
      <c r="K172" s="194" t="s">
        <v>185</v>
      </c>
      <c r="L172" s="40"/>
      <c r="M172" s="199" t="s">
        <v>1</v>
      </c>
      <c r="N172" s="200" t="s">
        <v>42</v>
      </c>
      <c r="O172" s="72"/>
      <c r="P172" s="201">
        <f>O172*H172</f>
        <v>0</v>
      </c>
      <c r="Q172" s="201">
        <v>0.44647643999999997</v>
      </c>
      <c r="R172" s="201">
        <f>Q172*H172</f>
        <v>13.715756236799999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176</v>
      </c>
      <c r="AT172" s="203" t="s">
        <v>171</v>
      </c>
      <c r="AU172" s="203" t="s">
        <v>86</v>
      </c>
      <c r="AY172" s="17" t="s">
        <v>169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84</v>
      </c>
      <c r="BK172" s="204">
        <f>ROUND(I172*H172,2)</f>
        <v>0</v>
      </c>
      <c r="BL172" s="17" t="s">
        <v>176</v>
      </c>
      <c r="BM172" s="203" t="s">
        <v>254</v>
      </c>
    </row>
    <row r="173" spans="1:65" s="2" customFormat="1" ht="19.5">
      <c r="A173" s="35"/>
      <c r="B173" s="36"/>
      <c r="C173" s="37"/>
      <c r="D173" s="207" t="s">
        <v>196</v>
      </c>
      <c r="E173" s="37"/>
      <c r="F173" s="228" t="s">
        <v>255</v>
      </c>
      <c r="G173" s="37"/>
      <c r="H173" s="37"/>
      <c r="I173" s="229"/>
      <c r="J173" s="37"/>
      <c r="K173" s="37"/>
      <c r="L173" s="40"/>
      <c r="M173" s="230"/>
      <c r="N173" s="231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196</v>
      </c>
      <c r="AU173" s="17" t="s">
        <v>86</v>
      </c>
    </row>
    <row r="174" spans="1:65" s="13" customFormat="1">
      <c r="B174" s="205"/>
      <c r="C174" s="206"/>
      <c r="D174" s="207" t="s">
        <v>187</v>
      </c>
      <c r="E174" s="208" t="s">
        <v>1</v>
      </c>
      <c r="F174" s="209" t="s">
        <v>256</v>
      </c>
      <c r="G174" s="206"/>
      <c r="H174" s="210">
        <v>30.72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187</v>
      </c>
      <c r="AU174" s="216" t="s">
        <v>86</v>
      </c>
      <c r="AV174" s="13" t="s">
        <v>86</v>
      </c>
      <c r="AW174" s="13" t="s">
        <v>34</v>
      </c>
      <c r="AX174" s="13" t="s">
        <v>84</v>
      </c>
      <c r="AY174" s="216" t="s">
        <v>169</v>
      </c>
    </row>
    <row r="175" spans="1:65" s="2" customFormat="1" ht="24.2" customHeight="1">
      <c r="A175" s="35"/>
      <c r="B175" s="36"/>
      <c r="C175" s="192" t="s">
        <v>257</v>
      </c>
      <c r="D175" s="192" t="s">
        <v>171</v>
      </c>
      <c r="E175" s="193" t="s">
        <v>258</v>
      </c>
      <c r="F175" s="194" t="s">
        <v>259</v>
      </c>
      <c r="G175" s="195" t="s">
        <v>174</v>
      </c>
      <c r="H175" s="196">
        <v>2.16</v>
      </c>
      <c r="I175" s="197"/>
      <c r="J175" s="198">
        <f>ROUND(I175*H175,2)</f>
        <v>0</v>
      </c>
      <c r="K175" s="194" t="s">
        <v>185</v>
      </c>
      <c r="L175" s="40"/>
      <c r="M175" s="199" t="s">
        <v>1</v>
      </c>
      <c r="N175" s="200" t="s">
        <v>42</v>
      </c>
      <c r="O175" s="72"/>
      <c r="P175" s="201">
        <f>O175*H175</f>
        <v>0</v>
      </c>
      <c r="Q175" s="201">
        <v>1.45328E-2</v>
      </c>
      <c r="R175" s="201">
        <f>Q175*H175</f>
        <v>3.1390848000000006E-2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176</v>
      </c>
      <c r="AT175" s="203" t="s">
        <v>171</v>
      </c>
      <c r="AU175" s="203" t="s">
        <v>86</v>
      </c>
      <c r="AY175" s="17" t="s">
        <v>169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84</v>
      </c>
      <c r="BK175" s="204">
        <f>ROUND(I175*H175,2)</f>
        <v>0</v>
      </c>
      <c r="BL175" s="17" t="s">
        <v>176</v>
      </c>
      <c r="BM175" s="203" t="s">
        <v>260</v>
      </c>
    </row>
    <row r="176" spans="1:65" s="2" customFormat="1" ht="19.5">
      <c r="A176" s="35"/>
      <c r="B176" s="36"/>
      <c r="C176" s="37"/>
      <c r="D176" s="207" t="s">
        <v>196</v>
      </c>
      <c r="E176" s="37"/>
      <c r="F176" s="228" t="s">
        <v>261</v>
      </c>
      <c r="G176" s="37"/>
      <c r="H176" s="37"/>
      <c r="I176" s="229"/>
      <c r="J176" s="37"/>
      <c r="K176" s="37"/>
      <c r="L176" s="40"/>
      <c r="M176" s="230"/>
      <c r="N176" s="231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196</v>
      </c>
      <c r="AU176" s="17" t="s">
        <v>86</v>
      </c>
    </row>
    <row r="177" spans="1:65" s="13" customFormat="1">
      <c r="B177" s="205"/>
      <c r="C177" s="206"/>
      <c r="D177" s="207" t="s">
        <v>187</v>
      </c>
      <c r="E177" s="208" t="s">
        <v>1</v>
      </c>
      <c r="F177" s="209" t="s">
        <v>262</v>
      </c>
      <c r="G177" s="206"/>
      <c r="H177" s="210">
        <v>2.16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187</v>
      </c>
      <c r="AU177" s="216" t="s">
        <v>86</v>
      </c>
      <c r="AV177" s="13" t="s">
        <v>86</v>
      </c>
      <c r="AW177" s="13" t="s">
        <v>34</v>
      </c>
      <c r="AX177" s="13" t="s">
        <v>84</v>
      </c>
      <c r="AY177" s="216" t="s">
        <v>169</v>
      </c>
    </row>
    <row r="178" spans="1:65" s="2" customFormat="1" ht="24.2" customHeight="1">
      <c r="A178" s="35"/>
      <c r="B178" s="36"/>
      <c r="C178" s="192" t="s">
        <v>263</v>
      </c>
      <c r="D178" s="192" t="s">
        <v>171</v>
      </c>
      <c r="E178" s="193" t="s">
        <v>264</v>
      </c>
      <c r="F178" s="194" t="s">
        <v>265</v>
      </c>
      <c r="G178" s="195" t="s">
        <v>174</v>
      </c>
      <c r="H178" s="196">
        <v>4.32</v>
      </c>
      <c r="I178" s="197"/>
      <c r="J178" s="198">
        <f>ROUND(I178*H178,2)</f>
        <v>0</v>
      </c>
      <c r="K178" s="194" t="s">
        <v>185</v>
      </c>
      <c r="L178" s="40"/>
      <c r="M178" s="199" t="s">
        <v>1</v>
      </c>
      <c r="N178" s="200" t="s">
        <v>42</v>
      </c>
      <c r="O178" s="72"/>
      <c r="P178" s="201">
        <f>O178*H178</f>
        <v>0</v>
      </c>
      <c r="Q178" s="201">
        <v>1.5138E-2</v>
      </c>
      <c r="R178" s="201">
        <f>Q178*H178</f>
        <v>6.5396160000000009E-2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176</v>
      </c>
      <c r="AT178" s="203" t="s">
        <v>171</v>
      </c>
      <c r="AU178" s="203" t="s">
        <v>86</v>
      </c>
      <c r="AY178" s="17" t="s">
        <v>169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84</v>
      </c>
      <c r="BK178" s="204">
        <f>ROUND(I178*H178,2)</f>
        <v>0</v>
      </c>
      <c r="BL178" s="17" t="s">
        <v>176</v>
      </c>
      <c r="BM178" s="203" t="s">
        <v>266</v>
      </c>
    </row>
    <row r="179" spans="1:65" s="13" customFormat="1">
      <c r="B179" s="205"/>
      <c r="C179" s="206"/>
      <c r="D179" s="207" t="s">
        <v>187</v>
      </c>
      <c r="E179" s="206"/>
      <c r="F179" s="209" t="s">
        <v>267</v>
      </c>
      <c r="G179" s="206"/>
      <c r="H179" s="210">
        <v>4.32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187</v>
      </c>
      <c r="AU179" s="216" t="s">
        <v>86</v>
      </c>
      <c r="AV179" s="13" t="s">
        <v>86</v>
      </c>
      <c r="AW179" s="13" t="s">
        <v>4</v>
      </c>
      <c r="AX179" s="13" t="s">
        <v>84</v>
      </c>
      <c r="AY179" s="216" t="s">
        <v>169</v>
      </c>
    </row>
    <row r="180" spans="1:65" s="2" customFormat="1" ht="14.45" customHeight="1">
      <c r="A180" s="35"/>
      <c r="B180" s="36"/>
      <c r="C180" s="192" t="s">
        <v>8</v>
      </c>
      <c r="D180" s="192" t="s">
        <v>171</v>
      </c>
      <c r="E180" s="193" t="s">
        <v>268</v>
      </c>
      <c r="F180" s="194" t="s">
        <v>269</v>
      </c>
      <c r="G180" s="195" t="s">
        <v>194</v>
      </c>
      <c r="H180" s="196">
        <v>24</v>
      </c>
      <c r="I180" s="197"/>
      <c r="J180" s="198">
        <f>ROUND(I180*H180,2)</f>
        <v>0</v>
      </c>
      <c r="K180" s="194" t="s">
        <v>185</v>
      </c>
      <c r="L180" s="40"/>
      <c r="M180" s="199" t="s">
        <v>1</v>
      </c>
      <c r="N180" s="200" t="s">
        <v>42</v>
      </c>
      <c r="O180" s="72"/>
      <c r="P180" s="201">
        <f>O180*H180</f>
        <v>0</v>
      </c>
      <c r="Q180" s="201">
        <v>1.17E-3</v>
      </c>
      <c r="R180" s="201">
        <f>Q180*H180</f>
        <v>2.8080000000000001E-2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176</v>
      </c>
      <c r="AT180" s="203" t="s">
        <v>171</v>
      </c>
      <c r="AU180" s="203" t="s">
        <v>86</v>
      </c>
      <c r="AY180" s="17" t="s">
        <v>169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84</v>
      </c>
      <c r="BK180" s="204">
        <f>ROUND(I180*H180,2)</f>
        <v>0</v>
      </c>
      <c r="BL180" s="17" t="s">
        <v>176</v>
      </c>
      <c r="BM180" s="203" t="s">
        <v>270</v>
      </c>
    </row>
    <row r="181" spans="1:65" s="13" customFormat="1">
      <c r="B181" s="205"/>
      <c r="C181" s="206"/>
      <c r="D181" s="207" t="s">
        <v>187</v>
      </c>
      <c r="E181" s="208" t="s">
        <v>1</v>
      </c>
      <c r="F181" s="209" t="s">
        <v>271</v>
      </c>
      <c r="G181" s="206"/>
      <c r="H181" s="210">
        <v>24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187</v>
      </c>
      <c r="AU181" s="216" t="s">
        <v>86</v>
      </c>
      <c r="AV181" s="13" t="s">
        <v>86</v>
      </c>
      <c r="AW181" s="13" t="s">
        <v>34</v>
      </c>
      <c r="AX181" s="13" t="s">
        <v>84</v>
      </c>
      <c r="AY181" s="216" t="s">
        <v>169</v>
      </c>
    </row>
    <row r="182" spans="1:65" s="2" customFormat="1" ht="14.45" customHeight="1">
      <c r="A182" s="35"/>
      <c r="B182" s="36"/>
      <c r="C182" s="192" t="s">
        <v>272</v>
      </c>
      <c r="D182" s="192" t="s">
        <v>171</v>
      </c>
      <c r="E182" s="193" t="s">
        <v>273</v>
      </c>
      <c r="F182" s="194" t="s">
        <v>274</v>
      </c>
      <c r="G182" s="195" t="s">
        <v>194</v>
      </c>
      <c r="H182" s="196">
        <v>24</v>
      </c>
      <c r="I182" s="197"/>
      <c r="J182" s="198">
        <f>ROUND(I182*H182,2)</f>
        <v>0</v>
      </c>
      <c r="K182" s="194" t="s">
        <v>185</v>
      </c>
      <c r="L182" s="40"/>
      <c r="M182" s="199" t="s">
        <v>1</v>
      </c>
      <c r="N182" s="200" t="s">
        <v>42</v>
      </c>
      <c r="O182" s="72"/>
      <c r="P182" s="201">
        <f>O182*H182</f>
        <v>0</v>
      </c>
      <c r="Q182" s="201">
        <v>5.8049999999999996E-4</v>
      </c>
      <c r="R182" s="201">
        <f>Q182*H182</f>
        <v>1.3932E-2</v>
      </c>
      <c r="S182" s="201">
        <v>0</v>
      </c>
      <c r="T182" s="20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176</v>
      </c>
      <c r="AT182" s="203" t="s">
        <v>171</v>
      </c>
      <c r="AU182" s="203" t="s">
        <v>86</v>
      </c>
      <c r="AY182" s="17" t="s">
        <v>169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84</v>
      </c>
      <c r="BK182" s="204">
        <f>ROUND(I182*H182,2)</f>
        <v>0</v>
      </c>
      <c r="BL182" s="17" t="s">
        <v>176</v>
      </c>
      <c r="BM182" s="203" t="s">
        <v>275</v>
      </c>
    </row>
    <row r="183" spans="1:65" s="2" customFormat="1" ht="24.2" customHeight="1">
      <c r="A183" s="35"/>
      <c r="B183" s="36"/>
      <c r="C183" s="232" t="s">
        <v>276</v>
      </c>
      <c r="D183" s="232" t="s">
        <v>217</v>
      </c>
      <c r="E183" s="233" t="s">
        <v>277</v>
      </c>
      <c r="F183" s="234" t="s">
        <v>278</v>
      </c>
      <c r="G183" s="235" t="s">
        <v>220</v>
      </c>
      <c r="H183" s="236">
        <v>0.221</v>
      </c>
      <c r="I183" s="237"/>
      <c r="J183" s="238">
        <f>ROUND(I183*H183,2)</f>
        <v>0</v>
      </c>
      <c r="K183" s="234" t="s">
        <v>185</v>
      </c>
      <c r="L183" s="239"/>
      <c r="M183" s="240" t="s">
        <v>1</v>
      </c>
      <c r="N183" s="241" t="s">
        <v>42</v>
      </c>
      <c r="O183" s="72"/>
      <c r="P183" s="201">
        <f>O183*H183</f>
        <v>0</v>
      </c>
      <c r="Q183" s="201">
        <v>1</v>
      </c>
      <c r="R183" s="201">
        <f>Q183*H183</f>
        <v>0.221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221</v>
      </c>
      <c r="AT183" s="203" t="s">
        <v>217</v>
      </c>
      <c r="AU183" s="203" t="s">
        <v>86</v>
      </c>
      <c r="AY183" s="17" t="s">
        <v>169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84</v>
      </c>
      <c r="BK183" s="204">
        <f>ROUND(I183*H183,2)</f>
        <v>0</v>
      </c>
      <c r="BL183" s="17" t="s">
        <v>176</v>
      </c>
      <c r="BM183" s="203" t="s">
        <v>279</v>
      </c>
    </row>
    <row r="184" spans="1:65" s="2" customFormat="1" ht="24.2" customHeight="1">
      <c r="A184" s="35"/>
      <c r="B184" s="36"/>
      <c r="C184" s="232" t="s">
        <v>280</v>
      </c>
      <c r="D184" s="232" t="s">
        <v>217</v>
      </c>
      <c r="E184" s="233" t="s">
        <v>281</v>
      </c>
      <c r="F184" s="234" t="s">
        <v>282</v>
      </c>
      <c r="G184" s="235" t="s">
        <v>220</v>
      </c>
      <c r="H184" s="236">
        <v>5.0999999999999997E-2</v>
      </c>
      <c r="I184" s="237"/>
      <c r="J184" s="238">
        <f>ROUND(I184*H184,2)</f>
        <v>0</v>
      </c>
      <c r="K184" s="234" t="s">
        <v>185</v>
      </c>
      <c r="L184" s="239"/>
      <c r="M184" s="240" t="s">
        <v>1</v>
      </c>
      <c r="N184" s="241" t="s">
        <v>42</v>
      </c>
      <c r="O184" s="72"/>
      <c r="P184" s="201">
        <f>O184*H184</f>
        <v>0</v>
      </c>
      <c r="Q184" s="201">
        <v>1</v>
      </c>
      <c r="R184" s="201">
        <f>Q184*H184</f>
        <v>5.0999999999999997E-2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221</v>
      </c>
      <c r="AT184" s="203" t="s">
        <v>217</v>
      </c>
      <c r="AU184" s="203" t="s">
        <v>86</v>
      </c>
      <c r="AY184" s="17" t="s">
        <v>169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84</v>
      </c>
      <c r="BK184" s="204">
        <f>ROUND(I184*H184,2)</f>
        <v>0</v>
      </c>
      <c r="BL184" s="17" t="s">
        <v>176</v>
      </c>
      <c r="BM184" s="203" t="s">
        <v>283</v>
      </c>
    </row>
    <row r="185" spans="1:65" s="2" customFormat="1" ht="19.5">
      <c r="A185" s="35"/>
      <c r="B185" s="36"/>
      <c r="C185" s="37"/>
      <c r="D185" s="207" t="s">
        <v>196</v>
      </c>
      <c r="E185" s="37"/>
      <c r="F185" s="228" t="s">
        <v>284</v>
      </c>
      <c r="G185" s="37"/>
      <c r="H185" s="37"/>
      <c r="I185" s="229"/>
      <c r="J185" s="37"/>
      <c r="K185" s="37"/>
      <c r="L185" s="40"/>
      <c r="M185" s="230"/>
      <c r="N185" s="231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196</v>
      </c>
      <c r="AU185" s="17" t="s">
        <v>86</v>
      </c>
    </row>
    <row r="186" spans="1:65" s="2" customFormat="1" ht="14.45" customHeight="1">
      <c r="A186" s="35"/>
      <c r="B186" s="36"/>
      <c r="C186" s="232" t="s">
        <v>285</v>
      </c>
      <c r="D186" s="232" t="s">
        <v>217</v>
      </c>
      <c r="E186" s="233" t="s">
        <v>286</v>
      </c>
      <c r="F186" s="234" t="s">
        <v>287</v>
      </c>
      <c r="G186" s="235" t="s">
        <v>220</v>
      </c>
      <c r="H186" s="236">
        <v>9.6000000000000002E-2</v>
      </c>
      <c r="I186" s="237"/>
      <c r="J186" s="238">
        <f>ROUND(I186*H186,2)</f>
        <v>0</v>
      </c>
      <c r="K186" s="234" t="s">
        <v>185</v>
      </c>
      <c r="L186" s="239"/>
      <c r="M186" s="240" t="s">
        <v>1</v>
      </c>
      <c r="N186" s="241" t="s">
        <v>42</v>
      </c>
      <c r="O186" s="72"/>
      <c r="P186" s="201">
        <f>O186*H186</f>
        <v>0</v>
      </c>
      <c r="Q186" s="201">
        <v>1</v>
      </c>
      <c r="R186" s="201">
        <f>Q186*H186</f>
        <v>9.6000000000000002E-2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221</v>
      </c>
      <c r="AT186" s="203" t="s">
        <v>217</v>
      </c>
      <c r="AU186" s="203" t="s">
        <v>86</v>
      </c>
      <c r="AY186" s="17" t="s">
        <v>169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84</v>
      </c>
      <c r="BK186" s="204">
        <f>ROUND(I186*H186,2)</f>
        <v>0</v>
      </c>
      <c r="BL186" s="17" t="s">
        <v>176</v>
      </c>
      <c r="BM186" s="203" t="s">
        <v>288</v>
      </c>
    </row>
    <row r="187" spans="1:65" s="2" customFormat="1" ht="19.5">
      <c r="A187" s="35"/>
      <c r="B187" s="36"/>
      <c r="C187" s="37"/>
      <c r="D187" s="207" t="s">
        <v>196</v>
      </c>
      <c r="E187" s="37"/>
      <c r="F187" s="228" t="s">
        <v>289</v>
      </c>
      <c r="G187" s="37"/>
      <c r="H187" s="37"/>
      <c r="I187" s="229"/>
      <c r="J187" s="37"/>
      <c r="K187" s="37"/>
      <c r="L187" s="40"/>
      <c r="M187" s="230"/>
      <c r="N187" s="231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196</v>
      </c>
      <c r="AU187" s="17" t="s">
        <v>86</v>
      </c>
    </row>
    <row r="188" spans="1:65" s="13" customFormat="1">
      <c r="B188" s="205"/>
      <c r="C188" s="206"/>
      <c r="D188" s="207" t="s">
        <v>187</v>
      </c>
      <c r="E188" s="208" t="s">
        <v>1</v>
      </c>
      <c r="F188" s="209" t="s">
        <v>290</v>
      </c>
      <c r="G188" s="206"/>
      <c r="H188" s="210">
        <v>9.6000000000000002E-2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187</v>
      </c>
      <c r="AU188" s="216" t="s">
        <v>86</v>
      </c>
      <c r="AV188" s="13" t="s">
        <v>86</v>
      </c>
      <c r="AW188" s="13" t="s">
        <v>34</v>
      </c>
      <c r="AX188" s="13" t="s">
        <v>84</v>
      </c>
      <c r="AY188" s="216" t="s">
        <v>169</v>
      </c>
    </row>
    <row r="189" spans="1:65" s="12" customFormat="1" ht="22.9" customHeight="1">
      <c r="B189" s="176"/>
      <c r="C189" s="177"/>
      <c r="D189" s="178" t="s">
        <v>76</v>
      </c>
      <c r="E189" s="190" t="s">
        <v>206</v>
      </c>
      <c r="F189" s="190" t="s">
        <v>291</v>
      </c>
      <c r="G189" s="177"/>
      <c r="H189" s="177"/>
      <c r="I189" s="180"/>
      <c r="J189" s="191">
        <f>BK189</f>
        <v>0</v>
      </c>
      <c r="K189" s="177"/>
      <c r="L189" s="182"/>
      <c r="M189" s="183"/>
      <c r="N189" s="184"/>
      <c r="O189" s="184"/>
      <c r="P189" s="185">
        <f>SUM(P190:P195)</f>
        <v>0</v>
      </c>
      <c r="Q189" s="184"/>
      <c r="R189" s="185">
        <f>SUM(R190:R195)</f>
        <v>2.2690373040000003</v>
      </c>
      <c r="S189" s="184"/>
      <c r="T189" s="186">
        <f>SUM(T190:T195)</f>
        <v>2.5113600000000003</v>
      </c>
      <c r="AR189" s="187" t="s">
        <v>84</v>
      </c>
      <c r="AT189" s="188" t="s">
        <v>76</v>
      </c>
      <c r="AU189" s="188" t="s">
        <v>84</v>
      </c>
      <c r="AY189" s="187" t="s">
        <v>169</v>
      </c>
      <c r="BK189" s="189">
        <f>SUM(BK190:BK195)</f>
        <v>0</v>
      </c>
    </row>
    <row r="190" spans="1:65" s="2" customFormat="1" ht="24.2" customHeight="1">
      <c r="A190" s="35"/>
      <c r="B190" s="36"/>
      <c r="C190" s="192" t="s">
        <v>292</v>
      </c>
      <c r="D190" s="192" t="s">
        <v>171</v>
      </c>
      <c r="E190" s="193" t="s">
        <v>293</v>
      </c>
      <c r="F190" s="194" t="s">
        <v>294</v>
      </c>
      <c r="G190" s="195" t="s">
        <v>174</v>
      </c>
      <c r="H190" s="196">
        <v>26.16</v>
      </c>
      <c r="I190" s="197"/>
      <c r="J190" s="198">
        <f>ROUND(I190*H190,2)</f>
        <v>0</v>
      </c>
      <c r="K190" s="194" t="s">
        <v>185</v>
      </c>
      <c r="L190" s="40"/>
      <c r="M190" s="199" t="s">
        <v>1</v>
      </c>
      <c r="N190" s="200" t="s">
        <v>42</v>
      </c>
      <c r="O190" s="72"/>
      <c r="P190" s="201">
        <f>O190*H190</f>
        <v>0</v>
      </c>
      <c r="Q190" s="201">
        <v>8.6736900000000006E-2</v>
      </c>
      <c r="R190" s="201">
        <f>Q190*H190</f>
        <v>2.2690373040000003</v>
      </c>
      <c r="S190" s="201">
        <v>9.6000000000000002E-2</v>
      </c>
      <c r="T190" s="202">
        <f>S190*H190</f>
        <v>2.5113600000000003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176</v>
      </c>
      <c r="AT190" s="203" t="s">
        <v>171</v>
      </c>
      <c r="AU190" s="203" t="s">
        <v>86</v>
      </c>
      <c r="AY190" s="17" t="s">
        <v>169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84</v>
      </c>
      <c r="BK190" s="204">
        <f>ROUND(I190*H190,2)</f>
        <v>0</v>
      </c>
      <c r="BL190" s="17" t="s">
        <v>176</v>
      </c>
      <c r="BM190" s="203" t="s">
        <v>295</v>
      </c>
    </row>
    <row r="191" spans="1:65" s="2" customFormat="1" ht="29.25">
      <c r="A191" s="35"/>
      <c r="B191" s="36"/>
      <c r="C191" s="37"/>
      <c r="D191" s="207" t="s">
        <v>196</v>
      </c>
      <c r="E191" s="37"/>
      <c r="F191" s="228" t="s">
        <v>296</v>
      </c>
      <c r="G191" s="37"/>
      <c r="H191" s="37"/>
      <c r="I191" s="229"/>
      <c r="J191" s="37"/>
      <c r="K191" s="37"/>
      <c r="L191" s="40"/>
      <c r="M191" s="230"/>
      <c r="N191" s="231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196</v>
      </c>
      <c r="AU191" s="17" t="s">
        <v>86</v>
      </c>
    </row>
    <row r="192" spans="1:65" s="13" customFormat="1">
      <c r="B192" s="205"/>
      <c r="C192" s="206"/>
      <c r="D192" s="207" t="s">
        <v>187</v>
      </c>
      <c r="E192" s="208" t="s">
        <v>1</v>
      </c>
      <c r="F192" s="209" t="s">
        <v>297</v>
      </c>
      <c r="G192" s="206"/>
      <c r="H192" s="210">
        <v>18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187</v>
      </c>
      <c r="AU192" s="216" t="s">
        <v>86</v>
      </c>
      <c r="AV192" s="13" t="s">
        <v>86</v>
      </c>
      <c r="AW192" s="13" t="s">
        <v>34</v>
      </c>
      <c r="AX192" s="13" t="s">
        <v>77</v>
      </c>
      <c r="AY192" s="216" t="s">
        <v>169</v>
      </c>
    </row>
    <row r="193" spans="1:65" s="13" customFormat="1">
      <c r="B193" s="205"/>
      <c r="C193" s="206"/>
      <c r="D193" s="207" t="s">
        <v>187</v>
      </c>
      <c r="E193" s="208" t="s">
        <v>1</v>
      </c>
      <c r="F193" s="209" t="s">
        <v>298</v>
      </c>
      <c r="G193" s="206"/>
      <c r="H193" s="210">
        <v>6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187</v>
      </c>
      <c r="AU193" s="216" t="s">
        <v>86</v>
      </c>
      <c r="AV193" s="13" t="s">
        <v>86</v>
      </c>
      <c r="AW193" s="13" t="s">
        <v>34</v>
      </c>
      <c r="AX193" s="13" t="s">
        <v>77</v>
      </c>
      <c r="AY193" s="216" t="s">
        <v>169</v>
      </c>
    </row>
    <row r="194" spans="1:65" s="13" customFormat="1">
      <c r="B194" s="205"/>
      <c r="C194" s="206"/>
      <c r="D194" s="207" t="s">
        <v>187</v>
      </c>
      <c r="E194" s="208" t="s">
        <v>1</v>
      </c>
      <c r="F194" s="209" t="s">
        <v>299</v>
      </c>
      <c r="G194" s="206"/>
      <c r="H194" s="210">
        <v>2.16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187</v>
      </c>
      <c r="AU194" s="216" t="s">
        <v>86</v>
      </c>
      <c r="AV194" s="13" t="s">
        <v>86</v>
      </c>
      <c r="AW194" s="13" t="s">
        <v>34</v>
      </c>
      <c r="AX194" s="13" t="s">
        <v>77</v>
      </c>
      <c r="AY194" s="216" t="s">
        <v>169</v>
      </c>
    </row>
    <row r="195" spans="1:65" s="14" customFormat="1">
      <c r="B195" s="217"/>
      <c r="C195" s="218"/>
      <c r="D195" s="207" t="s">
        <v>187</v>
      </c>
      <c r="E195" s="219" t="s">
        <v>1</v>
      </c>
      <c r="F195" s="220" t="s">
        <v>190</v>
      </c>
      <c r="G195" s="218"/>
      <c r="H195" s="221">
        <v>26.16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187</v>
      </c>
      <c r="AU195" s="227" t="s">
        <v>86</v>
      </c>
      <c r="AV195" s="14" t="s">
        <v>176</v>
      </c>
      <c r="AW195" s="14" t="s">
        <v>34</v>
      </c>
      <c r="AX195" s="14" t="s">
        <v>84</v>
      </c>
      <c r="AY195" s="227" t="s">
        <v>169</v>
      </c>
    </row>
    <row r="196" spans="1:65" s="12" customFormat="1" ht="22.9" customHeight="1">
      <c r="B196" s="176"/>
      <c r="C196" s="177"/>
      <c r="D196" s="178" t="s">
        <v>76</v>
      </c>
      <c r="E196" s="190" t="s">
        <v>231</v>
      </c>
      <c r="F196" s="190" t="s">
        <v>300</v>
      </c>
      <c r="G196" s="177"/>
      <c r="H196" s="177"/>
      <c r="I196" s="180"/>
      <c r="J196" s="191">
        <f>BK196</f>
        <v>0</v>
      </c>
      <c r="K196" s="177"/>
      <c r="L196" s="182"/>
      <c r="M196" s="183"/>
      <c r="N196" s="184"/>
      <c r="O196" s="184"/>
      <c r="P196" s="185">
        <f>SUM(P197:P271)</f>
        <v>0</v>
      </c>
      <c r="Q196" s="184"/>
      <c r="R196" s="185">
        <f>SUM(R197:R271)</f>
        <v>55.04244829999999</v>
      </c>
      <c r="S196" s="184"/>
      <c r="T196" s="186">
        <f>SUM(T197:T271)</f>
        <v>94.056780000000003</v>
      </c>
      <c r="AR196" s="187" t="s">
        <v>84</v>
      </c>
      <c r="AT196" s="188" t="s">
        <v>76</v>
      </c>
      <c r="AU196" s="188" t="s">
        <v>84</v>
      </c>
      <c r="AY196" s="187" t="s">
        <v>169</v>
      </c>
      <c r="BK196" s="189">
        <f>SUM(BK197:BK271)</f>
        <v>0</v>
      </c>
    </row>
    <row r="197" spans="1:65" s="2" customFormat="1" ht="14.45" customHeight="1">
      <c r="A197" s="35"/>
      <c r="B197" s="36"/>
      <c r="C197" s="192" t="s">
        <v>7</v>
      </c>
      <c r="D197" s="192" t="s">
        <v>171</v>
      </c>
      <c r="E197" s="193" t="s">
        <v>301</v>
      </c>
      <c r="F197" s="194" t="s">
        <v>302</v>
      </c>
      <c r="G197" s="195" t="s">
        <v>174</v>
      </c>
      <c r="H197" s="196">
        <v>24</v>
      </c>
      <c r="I197" s="197"/>
      <c r="J197" s="198">
        <f>ROUND(I197*H197,2)</f>
        <v>0</v>
      </c>
      <c r="K197" s="194" t="s">
        <v>185</v>
      </c>
      <c r="L197" s="40"/>
      <c r="M197" s="199" t="s">
        <v>1</v>
      </c>
      <c r="N197" s="200" t="s">
        <v>42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6.9999999999999999E-4</v>
      </c>
      <c r="T197" s="202">
        <f>S197*H197</f>
        <v>1.6799999999999999E-2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176</v>
      </c>
      <c r="AT197" s="203" t="s">
        <v>171</v>
      </c>
      <c r="AU197" s="203" t="s">
        <v>86</v>
      </c>
      <c r="AY197" s="17" t="s">
        <v>169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84</v>
      </c>
      <c r="BK197" s="204">
        <f>ROUND(I197*H197,2)</f>
        <v>0</v>
      </c>
      <c r="BL197" s="17" t="s">
        <v>176</v>
      </c>
      <c r="BM197" s="203" t="s">
        <v>303</v>
      </c>
    </row>
    <row r="198" spans="1:65" s="13" customFormat="1">
      <c r="B198" s="205"/>
      <c r="C198" s="206"/>
      <c r="D198" s="207" t="s">
        <v>187</v>
      </c>
      <c r="E198" s="208" t="s">
        <v>1</v>
      </c>
      <c r="F198" s="209" t="s">
        <v>304</v>
      </c>
      <c r="G198" s="206"/>
      <c r="H198" s="210">
        <v>12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187</v>
      </c>
      <c r="AU198" s="216" t="s">
        <v>86</v>
      </c>
      <c r="AV198" s="13" t="s">
        <v>86</v>
      </c>
      <c r="AW198" s="13" t="s">
        <v>34</v>
      </c>
      <c r="AX198" s="13" t="s">
        <v>77</v>
      </c>
      <c r="AY198" s="216" t="s">
        <v>169</v>
      </c>
    </row>
    <row r="199" spans="1:65" s="13" customFormat="1">
      <c r="B199" s="205"/>
      <c r="C199" s="206"/>
      <c r="D199" s="207" t="s">
        <v>187</v>
      </c>
      <c r="E199" s="208" t="s">
        <v>1</v>
      </c>
      <c r="F199" s="209" t="s">
        <v>305</v>
      </c>
      <c r="G199" s="206"/>
      <c r="H199" s="210">
        <v>12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187</v>
      </c>
      <c r="AU199" s="216" t="s">
        <v>86</v>
      </c>
      <c r="AV199" s="13" t="s">
        <v>86</v>
      </c>
      <c r="AW199" s="13" t="s">
        <v>34</v>
      </c>
      <c r="AX199" s="13" t="s">
        <v>77</v>
      </c>
      <c r="AY199" s="216" t="s">
        <v>169</v>
      </c>
    </row>
    <row r="200" spans="1:65" s="14" customFormat="1">
      <c r="B200" s="217"/>
      <c r="C200" s="218"/>
      <c r="D200" s="207" t="s">
        <v>187</v>
      </c>
      <c r="E200" s="219" t="s">
        <v>1</v>
      </c>
      <c r="F200" s="220" t="s">
        <v>190</v>
      </c>
      <c r="G200" s="218"/>
      <c r="H200" s="221">
        <v>24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187</v>
      </c>
      <c r="AU200" s="227" t="s">
        <v>86</v>
      </c>
      <c r="AV200" s="14" t="s">
        <v>176</v>
      </c>
      <c r="AW200" s="14" t="s">
        <v>34</v>
      </c>
      <c r="AX200" s="14" t="s">
        <v>84</v>
      </c>
      <c r="AY200" s="227" t="s">
        <v>169</v>
      </c>
    </row>
    <row r="201" spans="1:65" s="2" customFormat="1" ht="24.2" customHeight="1">
      <c r="A201" s="35"/>
      <c r="B201" s="36"/>
      <c r="C201" s="192" t="s">
        <v>306</v>
      </c>
      <c r="D201" s="192" t="s">
        <v>171</v>
      </c>
      <c r="E201" s="193" t="s">
        <v>307</v>
      </c>
      <c r="F201" s="194" t="s">
        <v>308</v>
      </c>
      <c r="G201" s="195" t="s">
        <v>174</v>
      </c>
      <c r="H201" s="196">
        <v>76</v>
      </c>
      <c r="I201" s="197"/>
      <c r="J201" s="198">
        <f>ROUND(I201*H201,2)</f>
        <v>0</v>
      </c>
      <c r="K201" s="194" t="s">
        <v>185</v>
      </c>
      <c r="L201" s="40"/>
      <c r="M201" s="199" t="s">
        <v>1</v>
      </c>
      <c r="N201" s="200" t="s">
        <v>42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176</v>
      </c>
      <c r="AT201" s="203" t="s">
        <v>171</v>
      </c>
      <c r="AU201" s="203" t="s">
        <v>86</v>
      </c>
      <c r="AY201" s="17" t="s">
        <v>169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7" t="s">
        <v>84</v>
      </c>
      <c r="BK201" s="204">
        <f>ROUND(I201*H201,2)</f>
        <v>0</v>
      </c>
      <c r="BL201" s="17" t="s">
        <v>176</v>
      </c>
      <c r="BM201" s="203" t="s">
        <v>309</v>
      </c>
    </row>
    <row r="202" spans="1:65" s="13" customFormat="1">
      <c r="B202" s="205"/>
      <c r="C202" s="206"/>
      <c r="D202" s="207" t="s">
        <v>187</v>
      </c>
      <c r="E202" s="208" t="s">
        <v>1</v>
      </c>
      <c r="F202" s="209" t="s">
        <v>310</v>
      </c>
      <c r="G202" s="206"/>
      <c r="H202" s="210">
        <v>76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187</v>
      </c>
      <c r="AU202" s="216" t="s">
        <v>86</v>
      </c>
      <c r="AV202" s="13" t="s">
        <v>86</v>
      </c>
      <c r="AW202" s="13" t="s">
        <v>34</v>
      </c>
      <c r="AX202" s="13" t="s">
        <v>84</v>
      </c>
      <c r="AY202" s="216" t="s">
        <v>169</v>
      </c>
    </row>
    <row r="203" spans="1:65" s="2" customFormat="1" ht="24.2" customHeight="1">
      <c r="A203" s="35"/>
      <c r="B203" s="36"/>
      <c r="C203" s="192" t="s">
        <v>311</v>
      </c>
      <c r="D203" s="192" t="s">
        <v>171</v>
      </c>
      <c r="E203" s="193" t="s">
        <v>312</v>
      </c>
      <c r="F203" s="194" t="s">
        <v>313</v>
      </c>
      <c r="G203" s="195" t="s">
        <v>174</v>
      </c>
      <c r="H203" s="196">
        <v>2280</v>
      </c>
      <c r="I203" s="197"/>
      <c r="J203" s="198">
        <f>ROUND(I203*H203,2)</f>
        <v>0</v>
      </c>
      <c r="K203" s="194" t="s">
        <v>185</v>
      </c>
      <c r="L203" s="40"/>
      <c r="M203" s="199" t="s">
        <v>1</v>
      </c>
      <c r="N203" s="200" t="s">
        <v>42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176</v>
      </c>
      <c r="AT203" s="203" t="s">
        <v>171</v>
      </c>
      <c r="AU203" s="203" t="s">
        <v>86</v>
      </c>
      <c r="AY203" s="17" t="s">
        <v>169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84</v>
      </c>
      <c r="BK203" s="204">
        <f>ROUND(I203*H203,2)</f>
        <v>0</v>
      </c>
      <c r="BL203" s="17" t="s">
        <v>176</v>
      </c>
      <c r="BM203" s="203" t="s">
        <v>314</v>
      </c>
    </row>
    <row r="204" spans="1:65" s="13" customFormat="1">
      <c r="B204" s="205"/>
      <c r="C204" s="206"/>
      <c r="D204" s="207" t="s">
        <v>187</v>
      </c>
      <c r="E204" s="208" t="s">
        <v>1</v>
      </c>
      <c r="F204" s="209" t="s">
        <v>315</v>
      </c>
      <c r="G204" s="206"/>
      <c r="H204" s="210">
        <v>2280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187</v>
      </c>
      <c r="AU204" s="216" t="s">
        <v>86</v>
      </c>
      <c r="AV204" s="13" t="s">
        <v>86</v>
      </c>
      <c r="AW204" s="13" t="s">
        <v>34</v>
      </c>
      <c r="AX204" s="13" t="s">
        <v>84</v>
      </c>
      <c r="AY204" s="216" t="s">
        <v>169</v>
      </c>
    </row>
    <row r="205" spans="1:65" s="2" customFormat="1" ht="24.2" customHeight="1">
      <c r="A205" s="35"/>
      <c r="B205" s="36"/>
      <c r="C205" s="192" t="s">
        <v>316</v>
      </c>
      <c r="D205" s="192" t="s">
        <v>171</v>
      </c>
      <c r="E205" s="193" t="s">
        <v>317</v>
      </c>
      <c r="F205" s="194" t="s">
        <v>318</v>
      </c>
      <c r="G205" s="195" t="s">
        <v>174</v>
      </c>
      <c r="H205" s="196">
        <v>76</v>
      </c>
      <c r="I205" s="197"/>
      <c r="J205" s="198">
        <f>ROUND(I205*H205,2)</f>
        <v>0</v>
      </c>
      <c r="K205" s="194" t="s">
        <v>185</v>
      </c>
      <c r="L205" s="40"/>
      <c r="M205" s="199" t="s">
        <v>1</v>
      </c>
      <c r="N205" s="200" t="s">
        <v>42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176</v>
      </c>
      <c r="AT205" s="203" t="s">
        <v>171</v>
      </c>
      <c r="AU205" s="203" t="s">
        <v>86</v>
      </c>
      <c r="AY205" s="17" t="s">
        <v>169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84</v>
      </c>
      <c r="BK205" s="204">
        <f>ROUND(I205*H205,2)</f>
        <v>0</v>
      </c>
      <c r="BL205" s="17" t="s">
        <v>176</v>
      </c>
      <c r="BM205" s="203" t="s">
        <v>319</v>
      </c>
    </row>
    <row r="206" spans="1:65" s="2" customFormat="1" ht="24.2" customHeight="1">
      <c r="A206" s="35"/>
      <c r="B206" s="36"/>
      <c r="C206" s="192" t="s">
        <v>320</v>
      </c>
      <c r="D206" s="192" t="s">
        <v>171</v>
      </c>
      <c r="E206" s="193" t="s">
        <v>321</v>
      </c>
      <c r="F206" s="194" t="s">
        <v>322</v>
      </c>
      <c r="G206" s="195" t="s">
        <v>174</v>
      </c>
      <c r="H206" s="196">
        <v>219.2</v>
      </c>
      <c r="I206" s="197"/>
      <c r="J206" s="198">
        <f>ROUND(I206*H206,2)</f>
        <v>0</v>
      </c>
      <c r="K206" s="194" t="s">
        <v>185</v>
      </c>
      <c r="L206" s="40"/>
      <c r="M206" s="199" t="s">
        <v>1</v>
      </c>
      <c r="N206" s="200" t="s">
        <v>42</v>
      </c>
      <c r="O206" s="72"/>
      <c r="P206" s="201">
        <f>O206*H206</f>
        <v>0</v>
      </c>
      <c r="Q206" s="201">
        <v>6.5000000000000002E-2</v>
      </c>
      <c r="R206" s="201">
        <f>Q206*H206</f>
        <v>14.247999999999999</v>
      </c>
      <c r="S206" s="201">
        <v>0.13</v>
      </c>
      <c r="T206" s="202">
        <f>S206*H206</f>
        <v>28.495999999999999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176</v>
      </c>
      <c r="AT206" s="203" t="s">
        <v>171</v>
      </c>
      <c r="AU206" s="203" t="s">
        <v>86</v>
      </c>
      <c r="AY206" s="17" t="s">
        <v>169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84</v>
      </c>
      <c r="BK206" s="204">
        <f>ROUND(I206*H206,2)</f>
        <v>0</v>
      </c>
      <c r="BL206" s="17" t="s">
        <v>176</v>
      </c>
      <c r="BM206" s="203" t="s">
        <v>323</v>
      </c>
    </row>
    <row r="207" spans="1:65" s="13" customFormat="1">
      <c r="B207" s="205"/>
      <c r="C207" s="206"/>
      <c r="D207" s="207" t="s">
        <v>187</v>
      </c>
      <c r="E207" s="208" t="s">
        <v>1</v>
      </c>
      <c r="F207" s="209" t="s">
        <v>324</v>
      </c>
      <c r="G207" s="206"/>
      <c r="H207" s="210">
        <v>18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187</v>
      </c>
      <c r="AU207" s="216" t="s">
        <v>86</v>
      </c>
      <c r="AV207" s="13" t="s">
        <v>86</v>
      </c>
      <c r="AW207" s="13" t="s">
        <v>34</v>
      </c>
      <c r="AX207" s="13" t="s">
        <v>77</v>
      </c>
      <c r="AY207" s="216" t="s">
        <v>169</v>
      </c>
    </row>
    <row r="208" spans="1:65" s="13" customFormat="1">
      <c r="B208" s="205"/>
      <c r="C208" s="206"/>
      <c r="D208" s="207" t="s">
        <v>187</v>
      </c>
      <c r="E208" s="208" t="s">
        <v>1</v>
      </c>
      <c r="F208" s="209" t="s">
        <v>325</v>
      </c>
      <c r="G208" s="206"/>
      <c r="H208" s="210">
        <v>32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187</v>
      </c>
      <c r="AU208" s="216" t="s">
        <v>86</v>
      </c>
      <c r="AV208" s="13" t="s">
        <v>86</v>
      </c>
      <c r="AW208" s="13" t="s">
        <v>34</v>
      </c>
      <c r="AX208" s="13" t="s">
        <v>77</v>
      </c>
      <c r="AY208" s="216" t="s">
        <v>169</v>
      </c>
    </row>
    <row r="209" spans="1:65" s="13" customFormat="1">
      <c r="B209" s="205"/>
      <c r="C209" s="206"/>
      <c r="D209" s="207" t="s">
        <v>187</v>
      </c>
      <c r="E209" s="208" t="s">
        <v>1</v>
      </c>
      <c r="F209" s="209" t="s">
        <v>326</v>
      </c>
      <c r="G209" s="206"/>
      <c r="H209" s="210">
        <v>9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187</v>
      </c>
      <c r="AU209" s="216" t="s">
        <v>86</v>
      </c>
      <c r="AV209" s="13" t="s">
        <v>86</v>
      </c>
      <c r="AW209" s="13" t="s">
        <v>34</v>
      </c>
      <c r="AX209" s="13" t="s">
        <v>77</v>
      </c>
      <c r="AY209" s="216" t="s">
        <v>169</v>
      </c>
    </row>
    <row r="210" spans="1:65" s="13" customFormat="1">
      <c r="B210" s="205"/>
      <c r="C210" s="206"/>
      <c r="D210" s="207" t="s">
        <v>187</v>
      </c>
      <c r="E210" s="208" t="s">
        <v>1</v>
      </c>
      <c r="F210" s="209" t="s">
        <v>327</v>
      </c>
      <c r="G210" s="206"/>
      <c r="H210" s="210">
        <v>60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187</v>
      </c>
      <c r="AU210" s="216" t="s">
        <v>86</v>
      </c>
      <c r="AV210" s="13" t="s">
        <v>86</v>
      </c>
      <c r="AW210" s="13" t="s">
        <v>34</v>
      </c>
      <c r="AX210" s="13" t="s">
        <v>77</v>
      </c>
      <c r="AY210" s="216" t="s">
        <v>169</v>
      </c>
    </row>
    <row r="211" spans="1:65" s="13" customFormat="1">
      <c r="B211" s="205"/>
      <c r="C211" s="206"/>
      <c r="D211" s="207" t="s">
        <v>187</v>
      </c>
      <c r="E211" s="208" t="s">
        <v>1</v>
      </c>
      <c r="F211" s="209" t="s">
        <v>328</v>
      </c>
      <c r="G211" s="206"/>
      <c r="H211" s="210">
        <v>16.8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187</v>
      </c>
      <c r="AU211" s="216" t="s">
        <v>86</v>
      </c>
      <c r="AV211" s="13" t="s">
        <v>86</v>
      </c>
      <c r="AW211" s="13" t="s">
        <v>34</v>
      </c>
      <c r="AX211" s="13" t="s">
        <v>77</v>
      </c>
      <c r="AY211" s="216" t="s">
        <v>169</v>
      </c>
    </row>
    <row r="212" spans="1:65" s="13" customFormat="1">
      <c r="B212" s="205"/>
      <c r="C212" s="206"/>
      <c r="D212" s="207" t="s">
        <v>187</v>
      </c>
      <c r="E212" s="208" t="s">
        <v>1</v>
      </c>
      <c r="F212" s="209" t="s">
        <v>329</v>
      </c>
      <c r="G212" s="206"/>
      <c r="H212" s="210">
        <v>11.4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187</v>
      </c>
      <c r="AU212" s="216" t="s">
        <v>86</v>
      </c>
      <c r="AV212" s="13" t="s">
        <v>86</v>
      </c>
      <c r="AW212" s="13" t="s">
        <v>34</v>
      </c>
      <c r="AX212" s="13" t="s">
        <v>77</v>
      </c>
      <c r="AY212" s="216" t="s">
        <v>169</v>
      </c>
    </row>
    <row r="213" spans="1:65" s="13" customFormat="1">
      <c r="B213" s="205"/>
      <c r="C213" s="206"/>
      <c r="D213" s="207" t="s">
        <v>187</v>
      </c>
      <c r="E213" s="208" t="s">
        <v>1</v>
      </c>
      <c r="F213" s="209" t="s">
        <v>330</v>
      </c>
      <c r="G213" s="206"/>
      <c r="H213" s="210">
        <v>54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187</v>
      </c>
      <c r="AU213" s="216" t="s">
        <v>86</v>
      </c>
      <c r="AV213" s="13" t="s">
        <v>86</v>
      </c>
      <c r="AW213" s="13" t="s">
        <v>34</v>
      </c>
      <c r="AX213" s="13" t="s">
        <v>77</v>
      </c>
      <c r="AY213" s="216" t="s">
        <v>169</v>
      </c>
    </row>
    <row r="214" spans="1:65" s="13" customFormat="1">
      <c r="B214" s="205"/>
      <c r="C214" s="206"/>
      <c r="D214" s="207" t="s">
        <v>187</v>
      </c>
      <c r="E214" s="208" t="s">
        <v>1</v>
      </c>
      <c r="F214" s="209" t="s">
        <v>331</v>
      </c>
      <c r="G214" s="206"/>
      <c r="H214" s="210">
        <v>18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187</v>
      </c>
      <c r="AU214" s="216" t="s">
        <v>86</v>
      </c>
      <c r="AV214" s="13" t="s">
        <v>86</v>
      </c>
      <c r="AW214" s="13" t="s">
        <v>34</v>
      </c>
      <c r="AX214" s="13" t="s">
        <v>77</v>
      </c>
      <c r="AY214" s="216" t="s">
        <v>169</v>
      </c>
    </row>
    <row r="215" spans="1:65" s="14" customFormat="1">
      <c r="B215" s="217"/>
      <c r="C215" s="218"/>
      <c r="D215" s="207" t="s">
        <v>187</v>
      </c>
      <c r="E215" s="219" t="s">
        <v>1</v>
      </c>
      <c r="F215" s="220" t="s">
        <v>190</v>
      </c>
      <c r="G215" s="218"/>
      <c r="H215" s="221">
        <v>219.20000000000002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187</v>
      </c>
      <c r="AU215" s="227" t="s">
        <v>86</v>
      </c>
      <c r="AV215" s="14" t="s">
        <v>176</v>
      </c>
      <c r="AW215" s="14" t="s">
        <v>34</v>
      </c>
      <c r="AX215" s="14" t="s">
        <v>84</v>
      </c>
      <c r="AY215" s="227" t="s">
        <v>169</v>
      </c>
    </row>
    <row r="216" spans="1:65" s="2" customFormat="1" ht="24.2" customHeight="1">
      <c r="A216" s="35"/>
      <c r="B216" s="36"/>
      <c r="C216" s="192" t="s">
        <v>332</v>
      </c>
      <c r="D216" s="192" t="s">
        <v>171</v>
      </c>
      <c r="E216" s="193" t="s">
        <v>333</v>
      </c>
      <c r="F216" s="194" t="s">
        <v>334</v>
      </c>
      <c r="G216" s="195" t="s">
        <v>174</v>
      </c>
      <c r="H216" s="196">
        <v>12</v>
      </c>
      <c r="I216" s="197"/>
      <c r="J216" s="198">
        <f>ROUND(I216*H216,2)</f>
        <v>0</v>
      </c>
      <c r="K216" s="194" t="s">
        <v>185</v>
      </c>
      <c r="L216" s="40"/>
      <c r="M216" s="199" t="s">
        <v>1</v>
      </c>
      <c r="N216" s="200" t="s">
        <v>42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176</v>
      </c>
      <c r="AT216" s="203" t="s">
        <v>171</v>
      </c>
      <c r="AU216" s="203" t="s">
        <v>86</v>
      </c>
      <c r="AY216" s="17" t="s">
        <v>169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84</v>
      </c>
      <c r="BK216" s="204">
        <f>ROUND(I216*H216,2)</f>
        <v>0</v>
      </c>
      <c r="BL216" s="17" t="s">
        <v>176</v>
      </c>
      <c r="BM216" s="203" t="s">
        <v>335</v>
      </c>
    </row>
    <row r="217" spans="1:65" s="2" customFormat="1" ht="19.5">
      <c r="A217" s="35"/>
      <c r="B217" s="36"/>
      <c r="C217" s="37"/>
      <c r="D217" s="207" t="s">
        <v>196</v>
      </c>
      <c r="E217" s="37"/>
      <c r="F217" s="228" t="s">
        <v>336</v>
      </c>
      <c r="G217" s="37"/>
      <c r="H217" s="37"/>
      <c r="I217" s="229"/>
      <c r="J217" s="37"/>
      <c r="K217" s="37"/>
      <c r="L217" s="40"/>
      <c r="M217" s="230"/>
      <c r="N217" s="231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196</v>
      </c>
      <c r="AU217" s="17" t="s">
        <v>86</v>
      </c>
    </row>
    <row r="218" spans="1:65" s="13" customFormat="1">
      <c r="B218" s="205"/>
      <c r="C218" s="206"/>
      <c r="D218" s="207" t="s">
        <v>187</v>
      </c>
      <c r="E218" s="208" t="s">
        <v>1</v>
      </c>
      <c r="F218" s="209" t="s">
        <v>337</v>
      </c>
      <c r="G218" s="206"/>
      <c r="H218" s="210">
        <v>12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187</v>
      </c>
      <c r="AU218" s="216" t="s">
        <v>86</v>
      </c>
      <c r="AV218" s="13" t="s">
        <v>86</v>
      </c>
      <c r="AW218" s="13" t="s">
        <v>34</v>
      </c>
      <c r="AX218" s="13" t="s">
        <v>84</v>
      </c>
      <c r="AY218" s="216" t="s">
        <v>169</v>
      </c>
    </row>
    <row r="219" spans="1:65" s="2" customFormat="1" ht="24.2" customHeight="1">
      <c r="A219" s="35"/>
      <c r="B219" s="36"/>
      <c r="C219" s="192" t="s">
        <v>338</v>
      </c>
      <c r="D219" s="192" t="s">
        <v>171</v>
      </c>
      <c r="E219" s="193" t="s">
        <v>339</v>
      </c>
      <c r="F219" s="194" t="s">
        <v>340</v>
      </c>
      <c r="G219" s="195" t="s">
        <v>174</v>
      </c>
      <c r="H219" s="196">
        <v>96.2</v>
      </c>
      <c r="I219" s="197"/>
      <c r="J219" s="198">
        <f>ROUND(I219*H219,2)</f>
        <v>0</v>
      </c>
      <c r="K219" s="194" t="s">
        <v>185</v>
      </c>
      <c r="L219" s="40"/>
      <c r="M219" s="199" t="s">
        <v>1</v>
      </c>
      <c r="N219" s="200" t="s">
        <v>42</v>
      </c>
      <c r="O219" s="72"/>
      <c r="P219" s="201">
        <f>O219*H219</f>
        <v>0</v>
      </c>
      <c r="Q219" s="201">
        <v>0</v>
      </c>
      <c r="R219" s="201">
        <f>Q219*H219</f>
        <v>0</v>
      </c>
      <c r="S219" s="201">
        <v>7.7899999999999997E-2</v>
      </c>
      <c r="T219" s="202">
        <f>S219*H219</f>
        <v>7.4939799999999996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3" t="s">
        <v>176</v>
      </c>
      <c r="AT219" s="203" t="s">
        <v>171</v>
      </c>
      <c r="AU219" s="203" t="s">
        <v>86</v>
      </c>
      <c r="AY219" s="17" t="s">
        <v>169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84</v>
      </c>
      <c r="BK219" s="204">
        <f>ROUND(I219*H219,2)</f>
        <v>0</v>
      </c>
      <c r="BL219" s="17" t="s">
        <v>176</v>
      </c>
      <c r="BM219" s="203" t="s">
        <v>341</v>
      </c>
    </row>
    <row r="220" spans="1:65" s="13" customFormat="1">
      <c r="B220" s="205"/>
      <c r="C220" s="206"/>
      <c r="D220" s="207" t="s">
        <v>187</v>
      </c>
      <c r="E220" s="208" t="s">
        <v>1</v>
      </c>
      <c r="F220" s="209" t="s">
        <v>324</v>
      </c>
      <c r="G220" s="206"/>
      <c r="H220" s="210">
        <v>18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187</v>
      </c>
      <c r="AU220" s="216" t="s">
        <v>86</v>
      </c>
      <c r="AV220" s="13" t="s">
        <v>86</v>
      </c>
      <c r="AW220" s="13" t="s">
        <v>34</v>
      </c>
      <c r="AX220" s="13" t="s">
        <v>77</v>
      </c>
      <c r="AY220" s="216" t="s">
        <v>169</v>
      </c>
    </row>
    <row r="221" spans="1:65" s="13" customFormat="1">
      <c r="B221" s="205"/>
      <c r="C221" s="206"/>
      <c r="D221" s="207" t="s">
        <v>187</v>
      </c>
      <c r="E221" s="208" t="s">
        <v>1</v>
      </c>
      <c r="F221" s="209" t="s">
        <v>325</v>
      </c>
      <c r="G221" s="206"/>
      <c r="H221" s="210">
        <v>32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187</v>
      </c>
      <c r="AU221" s="216" t="s">
        <v>86</v>
      </c>
      <c r="AV221" s="13" t="s">
        <v>86</v>
      </c>
      <c r="AW221" s="13" t="s">
        <v>34</v>
      </c>
      <c r="AX221" s="13" t="s">
        <v>77</v>
      </c>
      <c r="AY221" s="216" t="s">
        <v>169</v>
      </c>
    </row>
    <row r="222" spans="1:65" s="13" customFormat="1">
      <c r="B222" s="205"/>
      <c r="C222" s="206"/>
      <c r="D222" s="207" t="s">
        <v>187</v>
      </c>
      <c r="E222" s="208" t="s">
        <v>1</v>
      </c>
      <c r="F222" s="209" t="s">
        <v>328</v>
      </c>
      <c r="G222" s="206"/>
      <c r="H222" s="210">
        <v>16.8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187</v>
      </c>
      <c r="AU222" s="216" t="s">
        <v>86</v>
      </c>
      <c r="AV222" s="13" t="s">
        <v>86</v>
      </c>
      <c r="AW222" s="13" t="s">
        <v>34</v>
      </c>
      <c r="AX222" s="13" t="s">
        <v>77</v>
      </c>
      <c r="AY222" s="216" t="s">
        <v>169</v>
      </c>
    </row>
    <row r="223" spans="1:65" s="13" customFormat="1">
      <c r="B223" s="205"/>
      <c r="C223" s="206"/>
      <c r="D223" s="207" t="s">
        <v>187</v>
      </c>
      <c r="E223" s="208" t="s">
        <v>1</v>
      </c>
      <c r="F223" s="209" t="s">
        <v>329</v>
      </c>
      <c r="G223" s="206"/>
      <c r="H223" s="210">
        <v>11.4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187</v>
      </c>
      <c r="AU223" s="216" t="s">
        <v>86</v>
      </c>
      <c r="AV223" s="13" t="s">
        <v>86</v>
      </c>
      <c r="AW223" s="13" t="s">
        <v>34</v>
      </c>
      <c r="AX223" s="13" t="s">
        <v>77</v>
      </c>
      <c r="AY223" s="216" t="s">
        <v>169</v>
      </c>
    </row>
    <row r="224" spans="1:65" s="13" customFormat="1">
      <c r="B224" s="205"/>
      <c r="C224" s="206"/>
      <c r="D224" s="207" t="s">
        <v>187</v>
      </c>
      <c r="E224" s="208" t="s">
        <v>1</v>
      </c>
      <c r="F224" s="209" t="s">
        <v>331</v>
      </c>
      <c r="G224" s="206"/>
      <c r="H224" s="210">
        <v>18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187</v>
      </c>
      <c r="AU224" s="216" t="s">
        <v>86</v>
      </c>
      <c r="AV224" s="13" t="s">
        <v>86</v>
      </c>
      <c r="AW224" s="13" t="s">
        <v>34</v>
      </c>
      <c r="AX224" s="13" t="s">
        <v>77</v>
      </c>
      <c r="AY224" s="216" t="s">
        <v>169</v>
      </c>
    </row>
    <row r="225" spans="1:65" s="14" customFormat="1">
      <c r="B225" s="217"/>
      <c r="C225" s="218"/>
      <c r="D225" s="207" t="s">
        <v>187</v>
      </c>
      <c r="E225" s="219" t="s">
        <v>1</v>
      </c>
      <c r="F225" s="220" t="s">
        <v>190</v>
      </c>
      <c r="G225" s="218"/>
      <c r="H225" s="221">
        <v>96.2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187</v>
      </c>
      <c r="AU225" s="227" t="s">
        <v>86</v>
      </c>
      <c r="AV225" s="14" t="s">
        <v>176</v>
      </c>
      <c r="AW225" s="14" t="s">
        <v>34</v>
      </c>
      <c r="AX225" s="14" t="s">
        <v>84</v>
      </c>
      <c r="AY225" s="227" t="s">
        <v>169</v>
      </c>
    </row>
    <row r="226" spans="1:65" s="2" customFormat="1" ht="24.2" customHeight="1">
      <c r="A226" s="35"/>
      <c r="B226" s="36"/>
      <c r="C226" s="192" t="s">
        <v>342</v>
      </c>
      <c r="D226" s="192" t="s">
        <v>171</v>
      </c>
      <c r="E226" s="193" t="s">
        <v>343</v>
      </c>
      <c r="F226" s="194" t="s">
        <v>344</v>
      </c>
      <c r="G226" s="195" t="s">
        <v>174</v>
      </c>
      <c r="H226" s="196">
        <v>123</v>
      </c>
      <c r="I226" s="197"/>
      <c r="J226" s="198">
        <f>ROUND(I226*H226,2)</f>
        <v>0</v>
      </c>
      <c r="K226" s="194" t="s">
        <v>185</v>
      </c>
      <c r="L226" s="40"/>
      <c r="M226" s="199" t="s">
        <v>1</v>
      </c>
      <c r="N226" s="200" t="s">
        <v>42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0.1225</v>
      </c>
      <c r="T226" s="202">
        <f>S226*H226</f>
        <v>15.067499999999999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176</v>
      </c>
      <c r="AT226" s="203" t="s">
        <v>171</v>
      </c>
      <c r="AU226" s="203" t="s">
        <v>86</v>
      </c>
      <c r="AY226" s="17" t="s">
        <v>169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7" t="s">
        <v>84</v>
      </c>
      <c r="BK226" s="204">
        <f>ROUND(I226*H226,2)</f>
        <v>0</v>
      </c>
      <c r="BL226" s="17" t="s">
        <v>176</v>
      </c>
      <c r="BM226" s="203" t="s">
        <v>345</v>
      </c>
    </row>
    <row r="227" spans="1:65" s="13" customFormat="1">
      <c r="B227" s="205"/>
      <c r="C227" s="206"/>
      <c r="D227" s="207" t="s">
        <v>187</v>
      </c>
      <c r="E227" s="208" t="s">
        <v>1</v>
      </c>
      <c r="F227" s="209" t="s">
        <v>326</v>
      </c>
      <c r="G227" s="206"/>
      <c r="H227" s="210">
        <v>9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187</v>
      </c>
      <c r="AU227" s="216" t="s">
        <v>86</v>
      </c>
      <c r="AV227" s="13" t="s">
        <v>86</v>
      </c>
      <c r="AW227" s="13" t="s">
        <v>34</v>
      </c>
      <c r="AX227" s="13" t="s">
        <v>77</v>
      </c>
      <c r="AY227" s="216" t="s">
        <v>169</v>
      </c>
    </row>
    <row r="228" spans="1:65" s="13" customFormat="1">
      <c r="B228" s="205"/>
      <c r="C228" s="206"/>
      <c r="D228" s="207" t="s">
        <v>187</v>
      </c>
      <c r="E228" s="208" t="s">
        <v>1</v>
      </c>
      <c r="F228" s="209" t="s">
        <v>327</v>
      </c>
      <c r="G228" s="206"/>
      <c r="H228" s="210">
        <v>60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187</v>
      </c>
      <c r="AU228" s="216" t="s">
        <v>86</v>
      </c>
      <c r="AV228" s="13" t="s">
        <v>86</v>
      </c>
      <c r="AW228" s="13" t="s">
        <v>34</v>
      </c>
      <c r="AX228" s="13" t="s">
        <v>77</v>
      </c>
      <c r="AY228" s="216" t="s">
        <v>169</v>
      </c>
    </row>
    <row r="229" spans="1:65" s="13" customFormat="1">
      <c r="B229" s="205"/>
      <c r="C229" s="206"/>
      <c r="D229" s="207" t="s">
        <v>187</v>
      </c>
      <c r="E229" s="208" t="s">
        <v>1</v>
      </c>
      <c r="F229" s="209" t="s">
        <v>330</v>
      </c>
      <c r="G229" s="206"/>
      <c r="H229" s="210">
        <v>54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187</v>
      </c>
      <c r="AU229" s="216" t="s">
        <v>86</v>
      </c>
      <c r="AV229" s="13" t="s">
        <v>86</v>
      </c>
      <c r="AW229" s="13" t="s">
        <v>34</v>
      </c>
      <c r="AX229" s="13" t="s">
        <v>77</v>
      </c>
      <c r="AY229" s="216" t="s">
        <v>169</v>
      </c>
    </row>
    <row r="230" spans="1:65" s="14" customFormat="1">
      <c r="B230" s="217"/>
      <c r="C230" s="218"/>
      <c r="D230" s="207" t="s">
        <v>187</v>
      </c>
      <c r="E230" s="219" t="s">
        <v>1</v>
      </c>
      <c r="F230" s="220" t="s">
        <v>190</v>
      </c>
      <c r="G230" s="218"/>
      <c r="H230" s="221">
        <v>123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187</v>
      </c>
      <c r="AU230" s="227" t="s">
        <v>86</v>
      </c>
      <c r="AV230" s="14" t="s">
        <v>176</v>
      </c>
      <c r="AW230" s="14" t="s">
        <v>34</v>
      </c>
      <c r="AX230" s="14" t="s">
        <v>84</v>
      </c>
      <c r="AY230" s="227" t="s">
        <v>169</v>
      </c>
    </row>
    <row r="231" spans="1:65" s="2" customFormat="1" ht="24.2" customHeight="1">
      <c r="A231" s="35"/>
      <c r="B231" s="36"/>
      <c r="C231" s="192" t="s">
        <v>346</v>
      </c>
      <c r="D231" s="192" t="s">
        <v>171</v>
      </c>
      <c r="E231" s="193" t="s">
        <v>347</v>
      </c>
      <c r="F231" s="194" t="s">
        <v>348</v>
      </c>
      <c r="G231" s="195" t="s">
        <v>174</v>
      </c>
      <c r="H231" s="196">
        <v>96.2</v>
      </c>
      <c r="I231" s="197"/>
      <c r="J231" s="198">
        <f>ROUND(I231*H231,2)</f>
        <v>0</v>
      </c>
      <c r="K231" s="194" t="s">
        <v>185</v>
      </c>
      <c r="L231" s="40"/>
      <c r="M231" s="199" t="s">
        <v>1</v>
      </c>
      <c r="N231" s="200" t="s">
        <v>42</v>
      </c>
      <c r="O231" s="72"/>
      <c r="P231" s="201">
        <f>O231*H231</f>
        <v>0</v>
      </c>
      <c r="Q231" s="201">
        <v>7.8163999999999997E-2</v>
      </c>
      <c r="R231" s="201">
        <f>Q231*H231</f>
        <v>7.5193767999999999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176</v>
      </c>
      <c r="AT231" s="203" t="s">
        <v>171</v>
      </c>
      <c r="AU231" s="203" t="s">
        <v>86</v>
      </c>
      <c r="AY231" s="17" t="s">
        <v>169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7" t="s">
        <v>84</v>
      </c>
      <c r="BK231" s="204">
        <f>ROUND(I231*H231,2)</f>
        <v>0</v>
      </c>
      <c r="BL231" s="17" t="s">
        <v>176</v>
      </c>
      <c r="BM231" s="203" t="s">
        <v>349</v>
      </c>
    </row>
    <row r="232" spans="1:65" s="13" customFormat="1">
      <c r="B232" s="205"/>
      <c r="C232" s="206"/>
      <c r="D232" s="207" t="s">
        <v>187</v>
      </c>
      <c r="E232" s="208" t="s">
        <v>1</v>
      </c>
      <c r="F232" s="209" t="s">
        <v>324</v>
      </c>
      <c r="G232" s="206"/>
      <c r="H232" s="210">
        <v>18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187</v>
      </c>
      <c r="AU232" s="216" t="s">
        <v>86</v>
      </c>
      <c r="AV232" s="13" t="s">
        <v>86</v>
      </c>
      <c r="AW232" s="13" t="s">
        <v>34</v>
      </c>
      <c r="AX232" s="13" t="s">
        <v>77</v>
      </c>
      <c r="AY232" s="216" t="s">
        <v>169</v>
      </c>
    </row>
    <row r="233" spans="1:65" s="13" customFormat="1">
      <c r="B233" s="205"/>
      <c r="C233" s="206"/>
      <c r="D233" s="207" t="s">
        <v>187</v>
      </c>
      <c r="E233" s="208" t="s">
        <v>1</v>
      </c>
      <c r="F233" s="209" t="s">
        <v>325</v>
      </c>
      <c r="G233" s="206"/>
      <c r="H233" s="210">
        <v>32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187</v>
      </c>
      <c r="AU233" s="216" t="s">
        <v>86</v>
      </c>
      <c r="AV233" s="13" t="s">
        <v>86</v>
      </c>
      <c r="AW233" s="13" t="s">
        <v>34</v>
      </c>
      <c r="AX233" s="13" t="s">
        <v>77</v>
      </c>
      <c r="AY233" s="216" t="s">
        <v>169</v>
      </c>
    </row>
    <row r="234" spans="1:65" s="13" customFormat="1">
      <c r="B234" s="205"/>
      <c r="C234" s="206"/>
      <c r="D234" s="207" t="s">
        <v>187</v>
      </c>
      <c r="E234" s="208" t="s">
        <v>1</v>
      </c>
      <c r="F234" s="209" t="s">
        <v>328</v>
      </c>
      <c r="G234" s="206"/>
      <c r="H234" s="210">
        <v>16.8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187</v>
      </c>
      <c r="AU234" s="216" t="s">
        <v>86</v>
      </c>
      <c r="AV234" s="13" t="s">
        <v>86</v>
      </c>
      <c r="AW234" s="13" t="s">
        <v>34</v>
      </c>
      <c r="AX234" s="13" t="s">
        <v>77</v>
      </c>
      <c r="AY234" s="216" t="s">
        <v>169</v>
      </c>
    </row>
    <row r="235" spans="1:65" s="13" customFormat="1">
      <c r="B235" s="205"/>
      <c r="C235" s="206"/>
      <c r="D235" s="207" t="s">
        <v>187</v>
      </c>
      <c r="E235" s="208" t="s">
        <v>1</v>
      </c>
      <c r="F235" s="209" t="s">
        <v>329</v>
      </c>
      <c r="G235" s="206"/>
      <c r="H235" s="210">
        <v>11.4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187</v>
      </c>
      <c r="AU235" s="216" t="s">
        <v>86</v>
      </c>
      <c r="AV235" s="13" t="s">
        <v>86</v>
      </c>
      <c r="AW235" s="13" t="s">
        <v>34</v>
      </c>
      <c r="AX235" s="13" t="s">
        <v>77</v>
      </c>
      <c r="AY235" s="216" t="s">
        <v>169</v>
      </c>
    </row>
    <row r="236" spans="1:65" s="13" customFormat="1">
      <c r="B236" s="205"/>
      <c r="C236" s="206"/>
      <c r="D236" s="207" t="s">
        <v>187</v>
      </c>
      <c r="E236" s="208" t="s">
        <v>1</v>
      </c>
      <c r="F236" s="209" t="s">
        <v>331</v>
      </c>
      <c r="G236" s="206"/>
      <c r="H236" s="210">
        <v>18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187</v>
      </c>
      <c r="AU236" s="216" t="s">
        <v>86</v>
      </c>
      <c r="AV236" s="13" t="s">
        <v>86</v>
      </c>
      <c r="AW236" s="13" t="s">
        <v>34</v>
      </c>
      <c r="AX236" s="13" t="s">
        <v>77</v>
      </c>
      <c r="AY236" s="216" t="s">
        <v>169</v>
      </c>
    </row>
    <row r="237" spans="1:65" s="14" customFormat="1">
      <c r="B237" s="217"/>
      <c r="C237" s="218"/>
      <c r="D237" s="207" t="s">
        <v>187</v>
      </c>
      <c r="E237" s="219" t="s">
        <v>1</v>
      </c>
      <c r="F237" s="220" t="s">
        <v>190</v>
      </c>
      <c r="G237" s="218"/>
      <c r="H237" s="221">
        <v>96.2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187</v>
      </c>
      <c r="AU237" s="227" t="s">
        <v>86</v>
      </c>
      <c r="AV237" s="14" t="s">
        <v>176</v>
      </c>
      <c r="AW237" s="14" t="s">
        <v>34</v>
      </c>
      <c r="AX237" s="14" t="s">
        <v>84</v>
      </c>
      <c r="AY237" s="227" t="s">
        <v>169</v>
      </c>
    </row>
    <row r="238" spans="1:65" s="2" customFormat="1" ht="24.2" customHeight="1">
      <c r="A238" s="35"/>
      <c r="B238" s="36"/>
      <c r="C238" s="192" t="s">
        <v>350</v>
      </c>
      <c r="D238" s="192" t="s">
        <v>171</v>
      </c>
      <c r="E238" s="193" t="s">
        <v>351</v>
      </c>
      <c r="F238" s="194" t="s">
        <v>352</v>
      </c>
      <c r="G238" s="195" t="s">
        <v>174</v>
      </c>
      <c r="H238" s="196">
        <v>123</v>
      </c>
      <c r="I238" s="197"/>
      <c r="J238" s="198">
        <f>ROUND(I238*H238,2)</f>
        <v>0</v>
      </c>
      <c r="K238" s="194" t="s">
        <v>185</v>
      </c>
      <c r="L238" s="40"/>
      <c r="M238" s="199" t="s">
        <v>1</v>
      </c>
      <c r="N238" s="200" t="s">
        <v>42</v>
      </c>
      <c r="O238" s="72"/>
      <c r="P238" s="201">
        <f>O238*H238</f>
        <v>0</v>
      </c>
      <c r="Q238" s="201">
        <v>0.122734</v>
      </c>
      <c r="R238" s="201">
        <f>Q238*H238</f>
        <v>15.096281999999999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176</v>
      </c>
      <c r="AT238" s="203" t="s">
        <v>171</v>
      </c>
      <c r="AU238" s="203" t="s">
        <v>86</v>
      </c>
      <c r="AY238" s="17" t="s">
        <v>169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7" t="s">
        <v>84</v>
      </c>
      <c r="BK238" s="204">
        <f>ROUND(I238*H238,2)</f>
        <v>0</v>
      </c>
      <c r="BL238" s="17" t="s">
        <v>176</v>
      </c>
      <c r="BM238" s="203" t="s">
        <v>353</v>
      </c>
    </row>
    <row r="239" spans="1:65" s="13" customFormat="1">
      <c r="B239" s="205"/>
      <c r="C239" s="206"/>
      <c r="D239" s="207" t="s">
        <v>187</v>
      </c>
      <c r="E239" s="208" t="s">
        <v>1</v>
      </c>
      <c r="F239" s="209" t="s">
        <v>326</v>
      </c>
      <c r="G239" s="206"/>
      <c r="H239" s="210">
        <v>9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187</v>
      </c>
      <c r="AU239" s="216" t="s">
        <v>86</v>
      </c>
      <c r="AV239" s="13" t="s">
        <v>86</v>
      </c>
      <c r="AW239" s="13" t="s">
        <v>34</v>
      </c>
      <c r="AX239" s="13" t="s">
        <v>77</v>
      </c>
      <c r="AY239" s="216" t="s">
        <v>169</v>
      </c>
    </row>
    <row r="240" spans="1:65" s="13" customFormat="1">
      <c r="B240" s="205"/>
      <c r="C240" s="206"/>
      <c r="D240" s="207" t="s">
        <v>187</v>
      </c>
      <c r="E240" s="208" t="s">
        <v>1</v>
      </c>
      <c r="F240" s="209" t="s">
        <v>327</v>
      </c>
      <c r="G240" s="206"/>
      <c r="H240" s="210">
        <v>60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187</v>
      </c>
      <c r="AU240" s="216" t="s">
        <v>86</v>
      </c>
      <c r="AV240" s="13" t="s">
        <v>86</v>
      </c>
      <c r="AW240" s="13" t="s">
        <v>34</v>
      </c>
      <c r="AX240" s="13" t="s">
        <v>77</v>
      </c>
      <c r="AY240" s="216" t="s">
        <v>169</v>
      </c>
    </row>
    <row r="241" spans="1:65" s="13" customFormat="1">
      <c r="B241" s="205"/>
      <c r="C241" s="206"/>
      <c r="D241" s="207" t="s">
        <v>187</v>
      </c>
      <c r="E241" s="208" t="s">
        <v>1</v>
      </c>
      <c r="F241" s="209" t="s">
        <v>330</v>
      </c>
      <c r="G241" s="206"/>
      <c r="H241" s="210">
        <v>54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187</v>
      </c>
      <c r="AU241" s="216" t="s">
        <v>86</v>
      </c>
      <c r="AV241" s="13" t="s">
        <v>86</v>
      </c>
      <c r="AW241" s="13" t="s">
        <v>34</v>
      </c>
      <c r="AX241" s="13" t="s">
        <v>77</v>
      </c>
      <c r="AY241" s="216" t="s">
        <v>169</v>
      </c>
    </row>
    <row r="242" spans="1:65" s="14" customFormat="1">
      <c r="B242" s="217"/>
      <c r="C242" s="218"/>
      <c r="D242" s="207" t="s">
        <v>187</v>
      </c>
      <c r="E242" s="219" t="s">
        <v>1</v>
      </c>
      <c r="F242" s="220" t="s">
        <v>190</v>
      </c>
      <c r="G242" s="218"/>
      <c r="H242" s="221">
        <v>123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187</v>
      </c>
      <c r="AU242" s="227" t="s">
        <v>86</v>
      </c>
      <c r="AV242" s="14" t="s">
        <v>176</v>
      </c>
      <c r="AW242" s="14" t="s">
        <v>34</v>
      </c>
      <c r="AX242" s="14" t="s">
        <v>84</v>
      </c>
      <c r="AY242" s="227" t="s">
        <v>169</v>
      </c>
    </row>
    <row r="243" spans="1:65" s="2" customFormat="1" ht="24.2" customHeight="1">
      <c r="A243" s="35"/>
      <c r="B243" s="36"/>
      <c r="C243" s="192" t="s">
        <v>354</v>
      </c>
      <c r="D243" s="192" t="s">
        <v>171</v>
      </c>
      <c r="E243" s="193" t="s">
        <v>355</v>
      </c>
      <c r="F243" s="194" t="s">
        <v>356</v>
      </c>
      <c r="G243" s="195" t="s">
        <v>174</v>
      </c>
      <c r="H243" s="196">
        <v>19.2</v>
      </c>
      <c r="I243" s="197"/>
      <c r="J243" s="198">
        <f>ROUND(I243*H243,2)</f>
        <v>0</v>
      </c>
      <c r="K243" s="194" t="s">
        <v>185</v>
      </c>
      <c r="L243" s="40"/>
      <c r="M243" s="199" t="s">
        <v>1</v>
      </c>
      <c r="N243" s="200" t="s">
        <v>42</v>
      </c>
      <c r="O243" s="72"/>
      <c r="P243" s="201">
        <f>O243*H243</f>
        <v>0</v>
      </c>
      <c r="Q243" s="201">
        <v>3.8850000000000003E-2</v>
      </c>
      <c r="R243" s="201">
        <f>Q243*H243</f>
        <v>0.74592000000000003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176</v>
      </c>
      <c r="AT243" s="203" t="s">
        <v>171</v>
      </c>
      <c r="AU243" s="203" t="s">
        <v>86</v>
      </c>
      <c r="AY243" s="17" t="s">
        <v>169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7" t="s">
        <v>84</v>
      </c>
      <c r="BK243" s="204">
        <f>ROUND(I243*H243,2)</f>
        <v>0</v>
      </c>
      <c r="BL243" s="17" t="s">
        <v>176</v>
      </c>
      <c r="BM243" s="203" t="s">
        <v>357</v>
      </c>
    </row>
    <row r="244" spans="1:65" s="2" customFormat="1" ht="19.5">
      <c r="A244" s="35"/>
      <c r="B244" s="36"/>
      <c r="C244" s="37"/>
      <c r="D244" s="207" t="s">
        <v>196</v>
      </c>
      <c r="E244" s="37"/>
      <c r="F244" s="228" t="s">
        <v>358</v>
      </c>
      <c r="G244" s="37"/>
      <c r="H244" s="37"/>
      <c r="I244" s="229"/>
      <c r="J244" s="37"/>
      <c r="K244" s="37"/>
      <c r="L244" s="40"/>
      <c r="M244" s="230"/>
      <c r="N244" s="231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196</v>
      </c>
      <c r="AU244" s="17" t="s">
        <v>86</v>
      </c>
    </row>
    <row r="245" spans="1:65" s="13" customFormat="1">
      <c r="B245" s="205"/>
      <c r="C245" s="206"/>
      <c r="D245" s="207" t="s">
        <v>187</v>
      </c>
      <c r="E245" s="208" t="s">
        <v>1</v>
      </c>
      <c r="F245" s="209" t="s">
        <v>359</v>
      </c>
      <c r="G245" s="206"/>
      <c r="H245" s="210">
        <v>9.6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187</v>
      </c>
      <c r="AU245" s="216" t="s">
        <v>86</v>
      </c>
      <c r="AV245" s="13" t="s">
        <v>86</v>
      </c>
      <c r="AW245" s="13" t="s">
        <v>34</v>
      </c>
      <c r="AX245" s="13" t="s">
        <v>77</v>
      </c>
      <c r="AY245" s="216" t="s">
        <v>169</v>
      </c>
    </row>
    <row r="246" spans="1:65" s="13" customFormat="1">
      <c r="B246" s="205"/>
      <c r="C246" s="206"/>
      <c r="D246" s="207" t="s">
        <v>187</v>
      </c>
      <c r="E246" s="208" t="s">
        <v>1</v>
      </c>
      <c r="F246" s="209" t="s">
        <v>360</v>
      </c>
      <c r="G246" s="206"/>
      <c r="H246" s="210">
        <v>9.6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187</v>
      </c>
      <c r="AU246" s="216" t="s">
        <v>86</v>
      </c>
      <c r="AV246" s="13" t="s">
        <v>86</v>
      </c>
      <c r="AW246" s="13" t="s">
        <v>34</v>
      </c>
      <c r="AX246" s="13" t="s">
        <v>77</v>
      </c>
      <c r="AY246" s="216" t="s">
        <v>169</v>
      </c>
    </row>
    <row r="247" spans="1:65" s="14" customFormat="1">
      <c r="B247" s="217"/>
      <c r="C247" s="218"/>
      <c r="D247" s="207" t="s">
        <v>187</v>
      </c>
      <c r="E247" s="219" t="s">
        <v>1</v>
      </c>
      <c r="F247" s="220" t="s">
        <v>190</v>
      </c>
      <c r="G247" s="218"/>
      <c r="H247" s="221">
        <v>19.2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187</v>
      </c>
      <c r="AU247" s="227" t="s">
        <v>86</v>
      </c>
      <c r="AV247" s="14" t="s">
        <v>176</v>
      </c>
      <c r="AW247" s="14" t="s">
        <v>34</v>
      </c>
      <c r="AX247" s="14" t="s">
        <v>84</v>
      </c>
      <c r="AY247" s="227" t="s">
        <v>169</v>
      </c>
    </row>
    <row r="248" spans="1:65" s="2" customFormat="1" ht="24.2" customHeight="1">
      <c r="A248" s="35"/>
      <c r="B248" s="36"/>
      <c r="C248" s="192" t="s">
        <v>361</v>
      </c>
      <c r="D248" s="192" t="s">
        <v>171</v>
      </c>
      <c r="E248" s="193" t="s">
        <v>362</v>
      </c>
      <c r="F248" s="194" t="s">
        <v>363</v>
      </c>
      <c r="G248" s="195" t="s">
        <v>174</v>
      </c>
      <c r="H248" s="196">
        <v>19.2</v>
      </c>
      <c r="I248" s="197"/>
      <c r="J248" s="198">
        <f>ROUND(I248*H248,2)</f>
        <v>0</v>
      </c>
      <c r="K248" s="194" t="s">
        <v>185</v>
      </c>
      <c r="L248" s="40"/>
      <c r="M248" s="199" t="s">
        <v>1</v>
      </c>
      <c r="N248" s="200" t="s">
        <v>42</v>
      </c>
      <c r="O248" s="72"/>
      <c r="P248" s="201">
        <f>O248*H248</f>
        <v>0</v>
      </c>
      <c r="Q248" s="201">
        <v>1.9425000000000001E-2</v>
      </c>
      <c r="R248" s="201">
        <f>Q248*H248</f>
        <v>0.37296000000000001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176</v>
      </c>
      <c r="AT248" s="203" t="s">
        <v>171</v>
      </c>
      <c r="AU248" s="203" t="s">
        <v>86</v>
      </c>
      <c r="AY248" s="17" t="s">
        <v>169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84</v>
      </c>
      <c r="BK248" s="204">
        <f>ROUND(I248*H248,2)</f>
        <v>0</v>
      </c>
      <c r="BL248" s="17" t="s">
        <v>176</v>
      </c>
      <c r="BM248" s="203" t="s">
        <v>364</v>
      </c>
    </row>
    <row r="249" spans="1:65" s="2" customFormat="1" ht="19.5">
      <c r="A249" s="35"/>
      <c r="B249" s="36"/>
      <c r="C249" s="37"/>
      <c r="D249" s="207" t="s">
        <v>196</v>
      </c>
      <c r="E249" s="37"/>
      <c r="F249" s="228" t="s">
        <v>365</v>
      </c>
      <c r="G249" s="37"/>
      <c r="H249" s="37"/>
      <c r="I249" s="229"/>
      <c r="J249" s="37"/>
      <c r="K249" s="37"/>
      <c r="L249" s="40"/>
      <c r="M249" s="230"/>
      <c r="N249" s="231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7" t="s">
        <v>196</v>
      </c>
      <c r="AU249" s="17" t="s">
        <v>86</v>
      </c>
    </row>
    <row r="250" spans="1:65" s="13" customFormat="1">
      <c r="B250" s="205"/>
      <c r="C250" s="206"/>
      <c r="D250" s="207" t="s">
        <v>187</v>
      </c>
      <c r="E250" s="208" t="s">
        <v>1</v>
      </c>
      <c r="F250" s="209" t="s">
        <v>359</v>
      </c>
      <c r="G250" s="206"/>
      <c r="H250" s="210">
        <v>9.6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187</v>
      </c>
      <c r="AU250" s="216" t="s">
        <v>86</v>
      </c>
      <c r="AV250" s="13" t="s">
        <v>86</v>
      </c>
      <c r="AW250" s="13" t="s">
        <v>34</v>
      </c>
      <c r="AX250" s="13" t="s">
        <v>77</v>
      </c>
      <c r="AY250" s="216" t="s">
        <v>169</v>
      </c>
    </row>
    <row r="251" spans="1:65" s="13" customFormat="1">
      <c r="B251" s="205"/>
      <c r="C251" s="206"/>
      <c r="D251" s="207" t="s">
        <v>187</v>
      </c>
      <c r="E251" s="208" t="s">
        <v>1</v>
      </c>
      <c r="F251" s="209" t="s">
        <v>360</v>
      </c>
      <c r="G251" s="206"/>
      <c r="H251" s="210">
        <v>9.6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187</v>
      </c>
      <c r="AU251" s="216" t="s">
        <v>86</v>
      </c>
      <c r="AV251" s="13" t="s">
        <v>86</v>
      </c>
      <c r="AW251" s="13" t="s">
        <v>34</v>
      </c>
      <c r="AX251" s="13" t="s">
        <v>77</v>
      </c>
      <c r="AY251" s="216" t="s">
        <v>169</v>
      </c>
    </row>
    <row r="252" spans="1:65" s="14" customFormat="1">
      <c r="B252" s="217"/>
      <c r="C252" s="218"/>
      <c r="D252" s="207" t="s">
        <v>187</v>
      </c>
      <c r="E252" s="219" t="s">
        <v>1</v>
      </c>
      <c r="F252" s="220" t="s">
        <v>190</v>
      </c>
      <c r="G252" s="218"/>
      <c r="H252" s="221">
        <v>19.2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187</v>
      </c>
      <c r="AU252" s="227" t="s">
        <v>86</v>
      </c>
      <c r="AV252" s="14" t="s">
        <v>176</v>
      </c>
      <c r="AW252" s="14" t="s">
        <v>34</v>
      </c>
      <c r="AX252" s="14" t="s">
        <v>84</v>
      </c>
      <c r="AY252" s="227" t="s">
        <v>169</v>
      </c>
    </row>
    <row r="253" spans="1:65" s="2" customFormat="1" ht="24.2" customHeight="1">
      <c r="A253" s="35"/>
      <c r="B253" s="36"/>
      <c r="C253" s="192" t="s">
        <v>366</v>
      </c>
      <c r="D253" s="192" t="s">
        <v>171</v>
      </c>
      <c r="E253" s="193" t="s">
        <v>367</v>
      </c>
      <c r="F253" s="194" t="s">
        <v>368</v>
      </c>
      <c r="G253" s="195" t="s">
        <v>174</v>
      </c>
      <c r="H253" s="196">
        <v>19.2</v>
      </c>
      <c r="I253" s="197"/>
      <c r="J253" s="198">
        <f>ROUND(I253*H253,2)</f>
        <v>0</v>
      </c>
      <c r="K253" s="194" t="s">
        <v>185</v>
      </c>
      <c r="L253" s="40"/>
      <c r="M253" s="199" t="s">
        <v>1</v>
      </c>
      <c r="N253" s="200" t="s">
        <v>42</v>
      </c>
      <c r="O253" s="72"/>
      <c r="P253" s="201">
        <f>O253*H253</f>
        <v>0</v>
      </c>
      <c r="Q253" s="201">
        <v>3.15E-3</v>
      </c>
      <c r="R253" s="201">
        <f>Q253*H253</f>
        <v>6.0479999999999999E-2</v>
      </c>
      <c r="S253" s="201">
        <v>0</v>
      </c>
      <c r="T253" s="20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176</v>
      </c>
      <c r="AT253" s="203" t="s">
        <v>171</v>
      </c>
      <c r="AU253" s="203" t="s">
        <v>86</v>
      </c>
      <c r="AY253" s="17" t="s">
        <v>169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7" t="s">
        <v>84</v>
      </c>
      <c r="BK253" s="204">
        <f>ROUND(I253*H253,2)</f>
        <v>0</v>
      </c>
      <c r="BL253" s="17" t="s">
        <v>176</v>
      </c>
      <c r="BM253" s="203" t="s">
        <v>369</v>
      </c>
    </row>
    <row r="254" spans="1:65" s="13" customFormat="1">
      <c r="B254" s="205"/>
      <c r="C254" s="206"/>
      <c r="D254" s="207" t="s">
        <v>187</v>
      </c>
      <c r="E254" s="208" t="s">
        <v>1</v>
      </c>
      <c r="F254" s="209" t="s">
        <v>359</v>
      </c>
      <c r="G254" s="206"/>
      <c r="H254" s="210">
        <v>9.6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187</v>
      </c>
      <c r="AU254" s="216" t="s">
        <v>86</v>
      </c>
      <c r="AV254" s="13" t="s">
        <v>86</v>
      </c>
      <c r="AW254" s="13" t="s">
        <v>34</v>
      </c>
      <c r="AX254" s="13" t="s">
        <v>77</v>
      </c>
      <c r="AY254" s="216" t="s">
        <v>169</v>
      </c>
    </row>
    <row r="255" spans="1:65" s="13" customFormat="1">
      <c r="B255" s="205"/>
      <c r="C255" s="206"/>
      <c r="D255" s="207" t="s">
        <v>187</v>
      </c>
      <c r="E255" s="208" t="s">
        <v>1</v>
      </c>
      <c r="F255" s="209" t="s">
        <v>360</v>
      </c>
      <c r="G255" s="206"/>
      <c r="H255" s="210">
        <v>9.6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187</v>
      </c>
      <c r="AU255" s="216" t="s">
        <v>86</v>
      </c>
      <c r="AV255" s="13" t="s">
        <v>86</v>
      </c>
      <c r="AW255" s="13" t="s">
        <v>34</v>
      </c>
      <c r="AX255" s="13" t="s">
        <v>77</v>
      </c>
      <c r="AY255" s="216" t="s">
        <v>169</v>
      </c>
    </row>
    <row r="256" spans="1:65" s="14" customFormat="1">
      <c r="B256" s="217"/>
      <c r="C256" s="218"/>
      <c r="D256" s="207" t="s">
        <v>187</v>
      </c>
      <c r="E256" s="219" t="s">
        <v>1</v>
      </c>
      <c r="F256" s="220" t="s">
        <v>190</v>
      </c>
      <c r="G256" s="218"/>
      <c r="H256" s="221">
        <v>19.2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187</v>
      </c>
      <c r="AU256" s="227" t="s">
        <v>86</v>
      </c>
      <c r="AV256" s="14" t="s">
        <v>176</v>
      </c>
      <c r="AW256" s="14" t="s">
        <v>34</v>
      </c>
      <c r="AX256" s="14" t="s">
        <v>84</v>
      </c>
      <c r="AY256" s="227" t="s">
        <v>169</v>
      </c>
    </row>
    <row r="257" spans="1:65" s="2" customFormat="1" ht="24.2" customHeight="1">
      <c r="A257" s="35"/>
      <c r="B257" s="36"/>
      <c r="C257" s="192" t="s">
        <v>370</v>
      </c>
      <c r="D257" s="192" t="s">
        <v>171</v>
      </c>
      <c r="E257" s="193" t="s">
        <v>371</v>
      </c>
      <c r="F257" s="194" t="s">
        <v>372</v>
      </c>
      <c r="G257" s="195" t="s">
        <v>194</v>
      </c>
      <c r="H257" s="196">
        <v>77.5</v>
      </c>
      <c r="I257" s="197"/>
      <c r="J257" s="198">
        <f>ROUND(I257*H257,2)</f>
        <v>0</v>
      </c>
      <c r="K257" s="194" t="s">
        <v>185</v>
      </c>
      <c r="L257" s="40"/>
      <c r="M257" s="199" t="s">
        <v>1</v>
      </c>
      <c r="N257" s="200" t="s">
        <v>42</v>
      </c>
      <c r="O257" s="72"/>
      <c r="P257" s="201">
        <f>O257*H257</f>
        <v>0</v>
      </c>
      <c r="Q257" s="201">
        <v>2.2878E-3</v>
      </c>
      <c r="R257" s="201">
        <f>Q257*H257</f>
        <v>0.1773045</v>
      </c>
      <c r="S257" s="201">
        <v>3.0000000000000001E-3</v>
      </c>
      <c r="T257" s="202">
        <f>S257*H257</f>
        <v>0.23250000000000001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176</v>
      </c>
      <c r="AT257" s="203" t="s">
        <v>171</v>
      </c>
      <c r="AU257" s="203" t="s">
        <v>86</v>
      </c>
      <c r="AY257" s="17" t="s">
        <v>169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7" t="s">
        <v>84</v>
      </c>
      <c r="BK257" s="204">
        <f>ROUND(I257*H257,2)</f>
        <v>0</v>
      </c>
      <c r="BL257" s="17" t="s">
        <v>176</v>
      </c>
      <c r="BM257" s="203" t="s">
        <v>373</v>
      </c>
    </row>
    <row r="258" spans="1:65" s="13" customFormat="1">
      <c r="B258" s="205"/>
      <c r="C258" s="206"/>
      <c r="D258" s="207" t="s">
        <v>187</v>
      </c>
      <c r="E258" s="208" t="s">
        <v>1</v>
      </c>
      <c r="F258" s="209" t="s">
        <v>374</v>
      </c>
      <c r="G258" s="206"/>
      <c r="H258" s="210">
        <v>22.5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187</v>
      </c>
      <c r="AU258" s="216" t="s">
        <v>86</v>
      </c>
      <c r="AV258" s="13" t="s">
        <v>86</v>
      </c>
      <c r="AW258" s="13" t="s">
        <v>34</v>
      </c>
      <c r="AX258" s="13" t="s">
        <v>77</v>
      </c>
      <c r="AY258" s="216" t="s">
        <v>169</v>
      </c>
    </row>
    <row r="259" spans="1:65" s="13" customFormat="1">
      <c r="B259" s="205"/>
      <c r="C259" s="206"/>
      <c r="D259" s="207" t="s">
        <v>187</v>
      </c>
      <c r="E259" s="208" t="s">
        <v>1</v>
      </c>
      <c r="F259" s="209" t="s">
        <v>375</v>
      </c>
      <c r="G259" s="206"/>
      <c r="H259" s="210">
        <v>32.5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187</v>
      </c>
      <c r="AU259" s="216" t="s">
        <v>86</v>
      </c>
      <c r="AV259" s="13" t="s">
        <v>86</v>
      </c>
      <c r="AW259" s="13" t="s">
        <v>34</v>
      </c>
      <c r="AX259" s="13" t="s">
        <v>77</v>
      </c>
      <c r="AY259" s="216" t="s">
        <v>169</v>
      </c>
    </row>
    <row r="260" spans="1:65" s="13" customFormat="1">
      <c r="B260" s="205"/>
      <c r="C260" s="206"/>
      <c r="D260" s="207" t="s">
        <v>187</v>
      </c>
      <c r="E260" s="208" t="s">
        <v>1</v>
      </c>
      <c r="F260" s="209" t="s">
        <v>376</v>
      </c>
      <c r="G260" s="206"/>
      <c r="H260" s="210">
        <v>22.5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187</v>
      </c>
      <c r="AU260" s="216" t="s">
        <v>86</v>
      </c>
      <c r="AV260" s="13" t="s">
        <v>86</v>
      </c>
      <c r="AW260" s="13" t="s">
        <v>34</v>
      </c>
      <c r="AX260" s="13" t="s">
        <v>77</v>
      </c>
      <c r="AY260" s="216" t="s">
        <v>169</v>
      </c>
    </row>
    <row r="261" spans="1:65" s="14" customFormat="1">
      <c r="B261" s="217"/>
      <c r="C261" s="218"/>
      <c r="D261" s="207" t="s">
        <v>187</v>
      </c>
      <c r="E261" s="219" t="s">
        <v>1</v>
      </c>
      <c r="F261" s="220" t="s">
        <v>190</v>
      </c>
      <c r="G261" s="218"/>
      <c r="H261" s="221">
        <v>77.5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187</v>
      </c>
      <c r="AU261" s="227" t="s">
        <v>86</v>
      </c>
      <c r="AV261" s="14" t="s">
        <v>176</v>
      </c>
      <c r="AW261" s="14" t="s">
        <v>34</v>
      </c>
      <c r="AX261" s="14" t="s">
        <v>84</v>
      </c>
      <c r="AY261" s="227" t="s">
        <v>169</v>
      </c>
    </row>
    <row r="262" spans="1:65" s="2" customFormat="1" ht="24.2" customHeight="1">
      <c r="A262" s="35"/>
      <c r="B262" s="36"/>
      <c r="C262" s="192" t="s">
        <v>377</v>
      </c>
      <c r="D262" s="192" t="s">
        <v>171</v>
      </c>
      <c r="E262" s="193" t="s">
        <v>378</v>
      </c>
      <c r="F262" s="194" t="s">
        <v>379</v>
      </c>
      <c r="G262" s="195" t="s">
        <v>184</v>
      </c>
      <c r="H262" s="196">
        <v>17.100000000000001</v>
      </c>
      <c r="I262" s="197"/>
      <c r="J262" s="198">
        <f>ROUND(I262*H262,2)</f>
        <v>0</v>
      </c>
      <c r="K262" s="194" t="s">
        <v>185</v>
      </c>
      <c r="L262" s="40"/>
      <c r="M262" s="199" t="s">
        <v>1</v>
      </c>
      <c r="N262" s="200" t="s">
        <v>42</v>
      </c>
      <c r="O262" s="72"/>
      <c r="P262" s="201">
        <f>O262*H262</f>
        <v>0</v>
      </c>
      <c r="Q262" s="201">
        <v>0.50375000000000003</v>
      </c>
      <c r="R262" s="201">
        <f>Q262*H262</f>
        <v>8.6141250000000014</v>
      </c>
      <c r="S262" s="201">
        <v>2.5</v>
      </c>
      <c r="T262" s="202">
        <f>S262*H262</f>
        <v>42.75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176</v>
      </c>
      <c r="AT262" s="203" t="s">
        <v>171</v>
      </c>
      <c r="AU262" s="203" t="s">
        <v>86</v>
      </c>
      <c r="AY262" s="17" t="s">
        <v>169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7" t="s">
        <v>84</v>
      </c>
      <c r="BK262" s="204">
        <f>ROUND(I262*H262,2)</f>
        <v>0</v>
      </c>
      <c r="BL262" s="17" t="s">
        <v>176</v>
      </c>
      <c r="BM262" s="203" t="s">
        <v>380</v>
      </c>
    </row>
    <row r="263" spans="1:65" s="2" customFormat="1" ht="19.5">
      <c r="A263" s="35"/>
      <c r="B263" s="36"/>
      <c r="C263" s="37"/>
      <c r="D263" s="207" t="s">
        <v>196</v>
      </c>
      <c r="E263" s="37"/>
      <c r="F263" s="228" t="s">
        <v>381</v>
      </c>
      <c r="G263" s="37"/>
      <c r="H263" s="37"/>
      <c r="I263" s="229"/>
      <c r="J263" s="37"/>
      <c r="K263" s="37"/>
      <c r="L263" s="40"/>
      <c r="M263" s="230"/>
      <c r="N263" s="231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196</v>
      </c>
      <c r="AU263" s="17" t="s">
        <v>86</v>
      </c>
    </row>
    <row r="264" spans="1:65" s="13" customFormat="1">
      <c r="B264" s="205"/>
      <c r="C264" s="206"/>
      <c r="D264" s="207" t="s">
        <v>187</v>
      </c>
      <c r="E264" s="208" t="s">
        <v>1</v>
      </c>
      <c r="F264" s="209" t="s">
        <v>382</v>
      </c>
      <c r="G264" s="206"/>
      <c r="H264" s="210">
        <v>2.7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187</v>
      </c>
      <c r="AU264" s="216" t="s">
        <v>86</v>
      </c>
      <c r="AV264" s="13" t="s">
        <v>86</v>
      </c>
      <c r="AW264" s="13" t="s">
        <v>34</v>
      </c>
      <c r="AX264" s="13" t="s">
        <v>77</v>
      </c>
      <c r="AY264" s="216" t="s">
        <v>169</v>
      </c>
    </row>
    <row r="265" spans="1:65" s="13" customFormat="1">
      <c r="B265" s="205"/>
      <c r="C265" s="206"/>
      <c r="D265" s="207" t="s">
        <v>187</v>
      </c>
      <c r="E265" s="208" t="s">
        <v>1</v>
      </c>
      <c r="F265" s="209" t="s">
        <v>383</v>
      </c>
      <c r="G265" s="206"/>
      <c r="H265" s="210">
        <v>2.4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187</v>
      </c>
      <c r="AU265" s="216" t="s">
        <v>86</v>
      </c>
      <c r="AV265" s="13" t="s">
        <v>86</v>
      </c>
      <c r="AW265" s="13" t="s">
        <v>34</v>
      </c>
      <c r="AX265" s="13" t="s">
        <v>77</v>
      </c>
      <c r="AY265" s="216" t="s">
        <v>169</v>
      </c>
    </row>
    <row r="266" spans="1:65" s="13" customFormat="1">
      <c r="B266" s="205"/>
      <c r="C266" s="206"/>
      <c r="D266" s="207" t="s">
        <v>187</v>
      </c>
      <c r="E266" s="208" t="s">
        <v>1</v>
      </c>
      <c r="F266" s="209" t="s">
        <v>384</v>
      </c>
      <c r="G266" s="206"/>
      <c r="H266" s="210">
        <v>12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187</v>
      </c>
      <c r="AU266" s="216" t="s">
        <v>86</v>
      </c>
      <c r="AV266" s="13" t="s">
        <v>86</v>
      </c>
      <c r="AW266" s="13" t="s">
        <v>34</v>
      </c>
      <c r="AX266" s="13" t="s">
        <v>77</v>
      </c>
      <c r="AY266" s="216" t="s">
        <v>169</v>
      </c>
    </row>
    <row r="267" spans="1:65" s="14" customFormat="1">
      <c r="B267" s="217"/>
      <c r="C267" s="218"/>
      <c r="D267" s="207" t="s">
        <v>187</v>
      </c>
      <c r="E267" s="219" t="s">
        <v>1</v>
      </c>
      <c r="F267" s="220" t="s">
        <v>190</v>
      </c>
      <c r="G267" s="218"/>
      <c r="H267" s="221">
        <v>17.100000000000001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187</v>
      </c>
      <c r="AU267" s="227" t="s">
        <v>86</v>
      </c>
      <c r="AV267" s="14" t="s">
        <v>176</v>
      </c>
      <c r="AW267" s="14" t="s">
        <v>34</v>
      </c>
      <c r="AX267" s="14" t="s">
        <v>84</v>
      </c>
      <c r="AY267" s="227" t="s">
        <v>169</v>
      </c>
    </row>
    <row r="268" spans="1:65" s="2" customFormat="1" ht="14.45" customHeight="1">
      <c r="A268" s="35"/>
      <c r="B268" s="36"/>
      <c r="C268" s="192" t="s">
        <v>385</v>
      </c>
      <c r="D268" s="192" t="s">
        <v>171</v>
      </c>
      <c r="E268" s="193" t="s">
        <v>386</v>
      </c>
      <c r="F268" s="194" t="s">
        <v>387</v>
      </c>
      <c r="G268" s="195" t="s">
        <v>184</v>
      </c>
      <c r="H268" s="196">
        <v>17.100000000000001</v>
      </c>
      <c r="I268" s="197"/>
      <c r="J268" s="198">
        <f>ROUND(I268*H268,2)</f>
        <v>0</v>
      </c>
      <c r="K268" s="194" t="s">
        <v>185</v>
      </c>
      <c r="L268" s="40"/>
      <c r="M268" s="199" t="s">
        <v>1</v>
      </c>
      <c r="N268" s="200" t="s">
        <v>42</v>
      </c>
      <c r="O268" s="72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3" t="s">
        <v>176</v>
      </c>
      <c r="AT268" s="203" t="s">
        <v>171</v>
      </c>
      <c r="AU268" s="203" t="s">
        <v>86</v>
      </c>
      <c r="AY268" s="17" t="s">
        <v>169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7" t="s">
        <v>84</v>
      </c>
      <c r="BK268" s="204">
        <f>ROUND(I268*H268,2)</f>
        <v>0</v>
      </c>
      <c r="BL268" s="17" t="s">
        <v>176</v>
      </c>
      <c r="BM268" s="203" t="s">
        <v>388</v>
      </c>
    </row>
    <row r="269" spans="1:65" s="2" customFormat="1" ht="24.2" customHeight="1">
      <c r="A269" s="35"/>
      <c r="B269" s="36"/>
      <c r="C269" s="232" t="s">
        <v>389</v>
      </c>
      <c r="D269" s="232" t="s">
        <v>217</v>
      </c>
      <c r="E269" s="233" t="s">
        <v>390</v>
      </c>
      <c r="F269" s="234" t="s">
        <v>391</v>
      </c>
      <c r="G269" s="235" t="s">
        <v>220</v>
      </c>
      <c r="H269" s="236">
        <v>8.2080000000000002</v>
      </c>
      <c r="I269" s="237"/>
      <c r="J269" s="238">
        <f>ROUND(I269*H269,2)</f>
        <v>0</v>
      </c>
      <c r="K269" s="234" t="s">
        <v>185</v>
      </c>
      <c r="L269" s="239"/>
      <c r="M269" s="240" t="s">
        <v>1</v>
      </c>
      <c r="N269" s="241" t="s">
        <v>42</v>
      </c>
      <c r="O269" s="72"/>
      <c r="P269" s="201">
        <f>O269*H269</f>
        <v>0</v>
      </c>
      <c r="Q269" s="201">
        <v>1</v>
      </c>
      <c r="R269" s="201">
        <f>Q269*H269</f>
        <v>8.2080000000000002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221</v>
      </c>
      <c r="AT269" s="203" t="s">
        <v>217</v>
      </c>
      <c r="AU269" s="203" t="s">
        <v>86</v>
      </c>
      <c r="AY269" s="17" t="s">
        <v>169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7" t="s">
        <v>84</v>
      </c>
      <c r="BK269" s="204">
        <f>ROUND(I269*H269,2)</f>
        <v>0</v>
      </c>
      <c r="BL269" s="17" t="s">
        <v>176</v>
      </c>
      <c r="BM269" s="203" t="s">
        <v>392</v>
      </c>
    </row>
    <row r="270" spans="1:65" s="2" customFormat="1" ht="19.5">
      <c r="A270" s="35"/>
      <c r="B270" s="36"/>
      <c r="C270" s="37"/>
      <c r="D270" s="207" t="s">
        <v>196</v>
      </c>
      <c r="E270" s="37"/>
      <c r="F270" s="228" t="s">
        <v>393</v>
      </c>
      <c r="G270" s="37"/>
      <c r="H270" s="37"/>
      <c r="I270" s="229"/>
      <c r="J270" s="37"/>
      <c r="K270" s="37"/>
      <c r="L270" s="40"/>
      <c r="M270" s="230"/>
      <c r="N270" s="231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196</v>
      </c>
      <c r="AU270" s="17" t="s">
        <v>86</v>
      </c>
    </row>
    <row r="271" spans="1:65" s="13" customFormat="1">
      <c r="B271" s="205"/>
      <c r="C271" s="206"/>
      <c r="D271" s="207" t="s">
        <v>187</v>
      </c>
      <c r="E271" s="208" t="s">
        <v>1</v>
      </c>
      <c r="F271" s="209" t="s">
        <v>394</v>
      </c>
      <c r="G271" s="206"/>
      <c r="H271" s="210">
        <v>8.2080000000000002</v>
      </c>
      <c r="I271" s="211"/>
      <c r="J271" s="206"/>
      <c r="K271" s="206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187</v>
      </c>
      <c r="AU271" s="216" t="s">
        <v>86</v>
      </c>
      <c r="AV271" s="13" t="s">
        <v>86</v>
      </c>
      <c r="AW271" s="13" t="s">
        <v>34</v>
      </c>
      <c r="AX271" s="13" t="s">
        <v>84</v>
      </c>
      <c r="AY271" s="216" t="s">
        <v>169</v>
      </c>
    </row>
    <row r="272" spans="1:65" s="12" customFormat="1" ht="22.9" customHeight="1">
      <c r="B272" s="176"/>
      <c r="C272" s="177"/>
      <c r="D272" s="178" t="s">
        <v>76</v>
      </c>
      <c r="E272" s="190" t="s">
        <v>395</v>
      </c>
      <c r="F272" s="190" t="s">
        <v>396</v>
      </c>
      <c r="G272" s="177"/>
      <c r="H272" s="177"/>
      <c r="I272" s="180"/>
      <c r="J272" s="191">
        <f>BK272</f>
        <v>0</v>
      </c>
      <c r="K272" s="177"/>
      <c r="L272" s="182"/>
      <c r="M272" s="183"/>
      <c r="N272" s="184"/>
      <c r="O272" s="184"/>
      <c r="P272" s="185">
        <f>SUM(P273:P285)</f>
        <v>0</v>
      </c>
      <c r="Q272" s="184"/>
      <c r="R272" s="185">
        <f>SUM(R273:R285)</f>
        <v>0</v>
      </c>
      <c r="S272" s="184"/>
      <c r="T272" s="186">
        <f>SUM(T273:T285)</f>
        <v>0</v>
      </c>
      <c r="AR272" s="187" t="s">
        <v>84</v>
      </c>
      <c r="AT272" s="188" t="s">
        <v>76</v>
      </c>
      <c r="AU272" s="188" t="s">
        <v>84</v>
      </c>
      <c r="AY272" s="187" t="s">
        <v>169</v>
      </c>
      <c r="BK272" s="189">
        <f>SUM(BK273:BK285)</f>
        <v>0</v>
      </c>
    </row>
    <row r="273" spans="1:65" s="2" customFormat="1" ht="24.2" customHeight="1">
      <c r="A273" s="35"/>
      <c r="B273" s="36"/>
      <c r="C273" s="192" t="s">
        <v>397</v>
      </c>
      <c r="D273" s="192" t="s">
        <v>171</v>
      </c>
      <c r="E273" s="193" t="s">
        <v>398</v>
      </c>
      <c r="F273" s="194" t="s">
        <v>399</v>
      </c>
      <c r="G273" s="195" t="s">
        <v>220</v>
      </c>
      <c r="H273" s="196">
        <v>96.998999999999995</v>
      </c>
      <c r="I273" s="197"/>
      <c r="J273" s="198">
        <f>ROUND(I273*H273,2)</f>
        <v>0</v>
      </c>
      <c r="K273" s="194" t="s">
        <v>185</v>
      </c>
      <c r="L273" s="40"/>
      <c r="M273" s="199" t="s">
        <v>1</v>
      </c>
      <c r="N273" s="200" t="s">
        <v>42</v>
      </c>
      <c r="O273" s="72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3" t="s">
        <v>176</v>
      </c>
      <c r="AT273" s="203" t="s">
        <v>171</v>
      </c>
      <c r="AU273" s="203" t="s">
        <v>86</v>
      </c>
      <c r="AY273" s="17" t="s">
        <v>169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7" t="s">
        <v>84</v>
      </c>
      <c r="BK273" s="204">
        <f>ROUND(I273*H273,2)</f>
        <v>0</v>
      </c>
      <c r="BL273" s="17" t="s">
        <v>176</v>
      </c>
      <c r="BM273" s="203" t="s">
        <v>400</v>
      </c>
    </row>
    <row r="274" spans="1:65" s="2" customFormat="1" ht="24.2" customHeight="1">
      <c r="A274" s="35"/>
      <c r="B274" s="36"/>
      <c r="C274" s="192" t="s">
        <v>401</v>
      </c>
      <c r="D274" s="192" t="s">
        <v>171</v>
      </c>
      <c r="E274" s="193" t="s">
        <v>402</v>
      </c>
      <c r="F274" s="194" t="s">
        <v>403</v>
      </c>
      <c r="G274" s="195" t="s">
        <v>220</v>
      </c>
      <c r="H274" s="196">
        <v>1937.08</v>
      </c>
      <c r="I274" s="197"/>
      <c r="J274" s="198">
        <f>ROUND(I274*H274,2)</f>
        <v>0</v>
      </c>
      <c r="K274" s="194" t="s">
        <v>185</v>
      </c>
      <c r="L274" s="40"/>
      <c r="M274" s="199" t="s">
        <v>1</v>
      </c>
      <c r="N274" s="200" t="s">
        <v>42</v>
      </c>
      <c r="O274" s="72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176</v>
      </c>
      <c r="AT274" s="203" t="s">
        <v>171</v>
      </c>
      <c r="AU274" s="203" t="s">
        <v>86</v>
      </c>
      <c r="AY274" s="17" t="s">
        <v>169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7" t="s">
        <v>84</v>
      </c>
      <c r="BK274" s="204">
        <f>ROUND(I274*H274,2)</f>
        <v>0</v>
      </c>
      <c r="BL274" s="17" t="s">
        <v>176</v>
      </c>
      <c r="BM274" s="203" t="s">
        <v>404</v>
      </c>
    </row>
    <row r="275" spans="1:65" s="2" customFormat="1" ht="19.5">
      <c r="A275" s="35"/>
      <c r="B275" s="36"/>
      <c r="C275" s="37"/>
      <c r="D275" s="207" t="s">
        <v>196</v>
      </c>
      <c r="E275" s="37"/>
      <c r="F275" s="228" t="s">
        <v>405</v>
      </c>
      <c r="G275" s="37"/>
      <c r="H275" s="37"/>
      <c r="I275" s="229"/>
      <c r="J275" s="37"/>
      <c r="K275" s="37"/>
      <c r="L275" s="40"/>
      <c r="M275" s="230"/>
      <c r="N275" s="231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7" t="s">
        <v>196</v>
      </c>
      <c r="AU275" s="17" t="s">
        <v>86</v>
      </c>
    </row>
    <row r="276" spans="1:65" s="13" customFormat="1">
      <c r="B276" s="205"/>
      <c r="C276" s="206"/>
      <c r="D276" s="207" t="s">
        <v>187</v>
      </c>
      <c r="E276" s="206"/>
      <c r="F276" s="209" t="s">
        <v>406</v>
      </c>
      <c r="G276" s="206"/>
      <c r="H276" s="210">
        <v>1937.08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187</v>
      </c>
      <c r="AU276" s="216" t="s">
        <v>86</v>
      </c>
      <c r="AV276" s="13" t="s">
        <v>86</v>
      </c>
      <c r="AW276" s="13" t="s">
        <v>4</v>
      </c>
      <c r="AX276" s="13" t="s">
        <v>84</v>
      </c>
      <c r="AY276" s="216" t="s">
        <v>169</v>
      </c>
    </row>
    <row r="277" spans="1:65" s="2" customFormat="1" ht="24.2" customHeight="1">
      <c r="A277" s="35"/>
      <c r="B277" s="36"/>
      <c r="C277" s="192" t="s">
        <v>407</v>
      </c>
      <c r="D277" s="192" t="s">
        <v>171</v>
      </c>
      <c r="E277" s="193" t="s">
        <v>408</v>
      </c>
      <c r="F277" s="194" t="s">
        <v>409</v>
      </c>
      <c r="G277" s="195" t="s">
        <v>220</v>
      </c>
      <c r="H277" s="196">
        <v>22.59</v>
      </c>
      <c r="I277" s="197"/>
      <c r="J277" s="198">
        <f>ROUND(I277*H277,2)</f>
        <v>0</v>
      </c>
      <c r="K277" s="194" t="s">
        <v>410</v>
      </c>
      <c r="L277" s="40"/>
      <c r="M277" s="199" t="s">
        <v>1</v>
      </c>
      <c r="N277" s="200" t="s">
        <v>42</v>
      </c>
      <c r="O277" s="7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176</v>
      </c>
      <c r="AT277" s="203" t="s">
        <v>171</v>
      </c>
      <c r="AU277" s="203" t="s">
        <v>86</v>
      </c>
      <c r="AY277" s="17" t="s">
        <v>169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7" t="s">
        <v>84</v>
      </c>
      <c r="BK277" s="204">
        <f>ROUND(I277*H277,2)</f>
        <v>0</v>
      </c>
      <c r="BL277" s="17" t="s">
        <v>176</v>
      </c>
      <c r="BM277" s="203" t="s">
        <v>411</v>
      </c>
    </row>
    <row r="278" spans="1:65" s="13" customFormat="1">
      <c r="B278" s="205"/>
      <c r="C278" s="206"/>
      <c r="D278" s="207" t="s">
        <v>187</v>
      </c>
      <c r="E278" s="208" t="s">
        <v>1</v>
      </c>
      <c r="F278" s="209" t="s">
        <v>412</v>
      </c>
      <c r="G278" s="206"/>
      <c r="H278" s="210">
        <v>22.59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187</v>
      </c>
      <c r="AU278" s="216" t="s">
        <v>86</v>
      </c>
      <c r="AV278" s="13" t="s">
        <v>86</v>
      </c>
      <c r="AW278" s="13" t="s">
        <v>34</v>
      </c>
      <c r="AX278" s="13" t="s">
        <v>84</v>
      </c>
      <c r="AY278" s="216" t="s">
        <v>169</v>
      </c>
    </row>
    <row r="279" spans="1:65" s="2" customFormat="1" ht="24.2" customHeight="1">
      <c r="A279" s="35"/>
      <c r="B279" s="36"/>
      <c r="C279" s="192" t="s">
        <v>413</v>
      </c>
      <c r="D279" s="192" t="s">
        <v>171</v>
      </c>
      <c r="E279" s="193" t="s">
        <v>414</v>
      </c>
      <c r="F279" s="194" t="s">
        <v>415</v>
      </c>
      <c r="G279" s="195" t="s">
        <v>220</v>
      </c>
      <c r="H279" s="196">
        <v>1.046</v>
      </c>
      <c r="I279" s="197"/>
      <c r="J279" s="198">
        <f>ROUND(I279*H279,2)</f>
        <v>0</v>
      </c>
      <c r="K279" s="194" t="s">
        <v>185</v>
      </c>
      <c r="L279" s="40"/>
      <c r="M279" s="199" t="s">
        <v>1</v>
      </c>
      <c r="N279" s="200" t="s">
        <v>42</v>
      </c>
      <c r="O279" s="7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3" t="s">
        <v>176</v>
      </c>
      <c r="AT279" s="203" t="s">
        <v>171</v>
      </c>
      <c r="AU279" s="203" t="s">
        <v>86</v>
      </c>
      <c r="AY279" s="17" t="s">
        <v>169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7" t="s">
        <v>84</v>
      </c>
      <c r="BK279" s="204">
        <f>ROUND(I279*H279,2)</f>
        <v>0</v>
      </c>
      <c r="BL279" s="17" t="s">
        <v>176</v>
      </c>
      <c r="BM279" s="203" t="s">
        <v>416</v>
      </c>
    </row>
    <row r="280" spans="1:65" s="13" customFormat="1">
      <c r="B280" s="205"/>
      <c r="C280" s="206"/>
      <c r="D280" s="207" t="s">
        <v>187</v>
      </c>
      <c r="E280" s="208" t="s">
        <v>1</v>
      </c>
      <c r="F280" s="209" t="s">
        <v>417</v>
      </c>
      <c r="G280" s="206"/>
      <c r="H280" s="210">
        <v>1.046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187</v>
      </c>
      <c r="AU280" s="216" t="s">
        <v>86</v>
      </c>
      <c r="AV280" s="13" t="s">
        <v>86</v>
      </c>
      <c r="AW280" s="13" t="s">
        <v>34</v>
      </c>
      <c r="AX280" s="13" t="s">
        <v>84</v>
      </c>
      <c r="AY280" s="216" t="s">
        <v>169</v>
      </c>
    </row>
    <row r="281" spans="1:65" s="2" customFormat="1" ht="14.45" customHeight="1">
      <c r="A281" s="35"/>
      <c r="B281" s="36"/>
      <c r="C281" s="192" t="s">
        <v>418</v>
      </c>
      <c r="D281" s="192" t="s">
        <v>171</v>
      </c>
      <c r="E281" s="193" t="s">
        <v>419</v>
      </c>
      <c r="F281" s="194" t="s">
        <v>420</v>
      </c>
      <c r="G281" s="195" t="s">
        <v>220</v>
      </c>
      <c r="H281" s="196">
        <v>96.998999999999995</v>
      </c>
      <c r="I281" s="197"/>
      <c r="J281" s="198">
        <f>ROUND(I281*H281,2)</f>
        <v>0</v>
      </c>
      <c r="K281" s="194" t="s">
        <v>185</v>
      </c>
      <c r="L281" s="40"/>
      <c r="M281" s="199" t="s">
        <v>1</v>
      </c>
      <c r="N281" s="200" t="s">
        <v>42</v>
      </c>
      <c r="O281" s="7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3" t="s">
        <v>176</v>
      </c>
      <c r="AT281" s="203" t="s">
        <v>171</v>
      </c>
      <c r="AU281" s="203" t="s">
        <v>86</v>
      </c>
      <c r="AY281" s="17" t="s">
        <v>169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7" t="s">
        <v>84</v>
      </c>
      <c r="BK281" s="204">
        <f>ROUND(I281*H281,2)</f>
        <v>0</v>
      </c>
      <c r="BL281" s="17" t="s">
        <v>176</v>
      </c>
      <c r="BM281" s="203" t="s">
        <v>421</v>
      </c>
    </row>
    <row r="282" spans="1:65" s="2" customFormat="1" ht="24.2" customHeight="1">
      <c r="A282" s="35"/>
      <c r="B282" s="36"/>
      <c r="C282" s="192" t="s">
        <v>422</v>
      </c>
      <c r="D282" s="192" t="s">
        <v>171</v>
      </c>
      <c r="E282" s="193" t="s">
        <v>423</v>
      </c>
      <c r="F282" s="194" t="s">
        <v>424</v>
      </c>
      <c r="G282" s="195" t="s">
        <v>220</v>
      </c>
      <c r="H282" s="196">
        <v>96.998999999999995</v>
      </c>
      <c r="I282" s="197"/>
      <c r="J282" s="198">
        <f>ROUND(I282*H282,2)</f>
        <v>0</v>
      </c>
      <c r="K282" s="194" t="s">
        <v>185</v>
      </c>
      <c r="L282" s="40"/>
      <c r="M282" s="199" t="s">
        <v>1</v>
      </c>
      <c r="N282" s="200" t="s">
        <v>42</v>
      </c>
      <c r="O282" s="72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3" t="s">
        <v>176</v>
      </c>
      <c r="AT282" s="203" t="s">
        <v>171</v>
      </c>
      <c r="AU282" s="203" t="s">
        <v>86</v>
      </c>
      <c r="AY282" s="17" t="s">
        <v>169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7" t="s">
        <v>84</v>
      </c>
      <c r="BK282" s="204">
        <f>ROUND(I282*H282,2)</f>
        <v>0</v>
      </c>
      <c r="BL282" s="17" t="s">
        <v>176</v>
      </c>
      <c r="BM282" s="203" t="s">
        <v>425</v>
      </c>
    </row>
    <row r="283" spans="1:65" s="13" customFormat="1">
      <c r="B283" s="205"/>
      <c r="C283" s="206"/>
      <c r="D283" s="207" t="s">
        <v>187</v>
      </c>
      <c r="E283" s="208" t="s">
        <v>1</v>
      </c>
      <c r="F283" s="209" t="s">
        <v>426</v>
      </c>
      <c r="G283" s="206"/>
      <c r="H283" s="210">
        <v>96.998999999999995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187</v>
      </c>
      <c r="AU283" s="216" t="s">
        <v>86</v>
      </c>
      <c r="AV283" s="13" t="s">
        <v>86</v>
      </c>
      <c r="AW283" s="13" t="s">
        <v>34</v>
      </c>
      <c r="AX283" s="13" t="s">
        <v>84</v>
      </c>
      <c r="AY283" s="216" t="s">
        <v>169</v>
      </c>
    </row>
    <row r="284" spans="1:65" s="2" customFormat="1" ht="24.2" customHeight="1">
      <c r="A284" s="35"/>
      <c r="B284" s="36"/>
      <c r="C284" s="192" t="s">
        <v>427</v>
      </c>
      <c r="D284" s="192" t="s">
        <v>171</v>
      </c>
      <c r="E284" s="193" t="s">
        <v>428</v>
      </c>
      <c r="F284" s="194" t="s">
        <v>429</v>
      </c>
      <c r="G284" s="195" t="s">
        <v>220</v>
      </c>
      <c r="H284" s="196">
        <v>74.263999999999996</v>
      </c>
      <c r="I284" s="197"/>
      <c r="J284" s="198">
        <f>ROUND(I284*H284,2)</f>
        <v>0</v>
      </c>
      <c r="K284" s="194" t="s">
        <v>175</v>
      </c>
      <c r="L284" s="40"/>
      <c r="M284" s="199" t="s">
        <v>1</v>
      </c>
      <c r="N284" s="200" t="s">
        <v>42</v>
      </c>
      <c r="O284" s="7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3" t="s">
        <v>176</v>
      </c>
      <c r="AT284" s="203" t="s">
        <v>171</v>
      </c>
      <c r="AU284" s="203" t="s">
        <v>86</v>
      </c>
      <c r="AY284" s="17" t="s">
        <v>169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7" t="s">
        <v>84</v>
      </c>
      <c r="BK284" s="204">
        <f>ROUND(I284*H284,2)</f>
        <v>0</v>
      </c>
      <c r="BL284" s="17" t="s">
        <v>176</v>
      </c>
      <c r="BM284" s="203" t="s">
        <v>430</v>
      </c>
    </row>
    <row r="285" spans="1:65" s="13" customFormat="1">
      <c r="B285" s="205"/>
      <c r="C285" s="206"/>
      <c r="D285" s="207" t="s">
        <v>187</v>
      </c>
      <c r="E285" s="208" t="s">
        <v>1</v>
      </c>
      <c r="F285" s="209" t="s">
        <v>431</v>
      </c>
      <c r="G285" s="206"/>
      <c r="H285" s="210">
        <v>74.263999999999996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187</v>
      </c>
      <c r="AU285" s="216" t="s">
        <v>86</v>
      </c>
      <c r="AV285" s="13" t="s">
        <v>86</v>
      </c>
      <c r="AW285" s="13" t="s">
        <v>34</v>
      </c>
      <c r="AX285" s="13" t="s">
        <v>84</v>
      </c>
      <c r="AY285" s="216" t="s">
        <v>169</v>
      </c>
    </row>
    <row r="286" spans="1:65" s="12" customFormat="1" ht="22.9" customHeight="1">
      <c r="B286" s="176"/>
      <c r="C286" s="177"/>
      <c r="D286" s="178" t="s">
        <v>76</v>
      </c>
      <c r="E286" s="190" t="s">
        <v>432</v>
      </c>
      <c r="F286" s="190" t="s">
        <v>433</v>
      </c>
      <c r="G286" s="177"/>
      <c r="H286" s="177"/>
      <c r="I286" s="180"/>
      <c r="J286" s="191">
        <f>BK286</f>
        <v>0</v>
      </c>
      <c r="K286" s="177"/>
      <c r="L286" s="182"/>
      <c r="M286" s="183"/>
      <c r="N286" s="184"/>
      <c r="O286" s="184"/>
      <c r="P286" s="185">
        <f>SUM(P287:P288)</f>
        <v>0</v>
      </c>
      <c r="Q286" s="184"/>
      <c r="R286" s="185">
        <f>SUM(R287:R288)</f>
        <v>0</v>
      </c>
      <c r="S286" s="184"/>
      <c r="T286" s="186">
        <f>SUM(T287:T288)</f>
        <v>0</v>
      </c>
      <c r="AR286" s="187" t="s">
        <v>84</v>
      </c>
      <c r="AT286" s="188" t="s">
        <v>76</v>
      </c>
      <c r="AU286" s="188" t="s">
        <v>84</v>
      </c>
      <c r="AY286" s="187" t="s">
        <v>169</v>
      </c>
      <c r="BK286" s="189">
        <f>SUM(BK287:BK288)</f>
        <v>0</v>
      </c>
    </row>
    <row r="287" spans="1:65" s="2" customFormat="1" ht="24.2" customHeight="1">
      <c r="A287" s="35"/>
      <c r="B287" s="36"/>
      <c r="C287" s="192" t="s">
        <v>434</v>
      </c>
      <c r="D287" s="192" t="s">
        <v>171</v>
      </c>
      <c r="E287" s="193" t="s">
        <v>435</v>
      </c>
      <c r="F287" s="194" t="s">
        <v>436</v>
      </c>
      <c r="G287" s="195" t="s">
        <v>220</v>
      </c>
      <c r="H287" s="196">
        <v>180.256</v>
      </c>
      <c r="I287" s="197"/>
      <c r="J287" s="198">
        <f>ROUND(I287*H287,2)</f>
        <v>0</v>
      </c>
      <c r="K287" s="194" t="s">
        <v>185</v>
      </c>
      <c r="L287" s="40"/>
      <c r="M287" s="199" t="s">
        <v>1</v>
      </c>
      <c r="N287" s="200" t="s">
        <v>42</v>
      </c>
      <c r="O287" s="7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3" t="s">
        <v>176</v>
      </c>
      <c r="AT287" s="203" t="s">
        <v>171</v>
      </c>
      <c r="AU287" s="203" t="s">
        <v>86</v>
      </c>
      <c r="AY287" s="17" t="s">
        <v>169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7" t="s">
        <v>84</v>
      </c>
      <c r="BK287" s="204">
        <f>ROUND(I287*H287,2)</f>
        <v>0</v>
      </c>
      <c r="BL287" s="17" t="s">
        <v>176</v>
      </c>
      <c r="BM287" s="203" t="s">
        <v>437</v>
      </c>
    </row>
    <row r="288" spans="1:65" s="2" customFormat="1" ht="24.2" customHeight="1">
      <c r="A288" s="35"/>
      <c r="B288" s="36"/>
      <c r="C288" s="192" t="s">
        <v>438</v>
      </c>
      <c r="D288" s="192" t="s">
        <v>171</v>
      </c>
      <c r="E288" s="193" t="s">
        <v>439</v>
      </c>
      <c r="F288" s="194" t="s">
        <v>440</v>
      </c>
      <c r="G288" s="195" t="s">
        <v>220</v>
      </c>
      <c r="H288" s="196">
        <v>180.256</v>
      </c>
      <c r="I288" s="197"/>
      <c r="J288" s="198">
        <f>ROUND(I288*H288,2)</f>
        <v>0</v>
      </c>
      <c r="K288" s="194" t="s">
        <v>185</v>
      </c>
      <c r="L288" s="40"/>
      <c r="M288" s="242" t="s">
        <v>1</v>
      </c>
      <c r="N288" s="243" t="s">
        <v>42</v>
      </c>
      <c r="O288" s="244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176</v>
      </c>
      <c r="AT288" s="203" t="s">
        <v>171</v>
      </c>
      <c r="AU288" s="203" t="s">
        <v>86</v>
      </c>
      <c r="AY288" s="17" t="s">
        <v>169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7" t="s">
        <v>84</v>
      </c>
      <c r="BK288" s="204">
        <f>ROUND(I288*H288,2)</f>
        <v>0</v>
      </c>
      <c r="BL288" s="17" t="s">
        <v>176</v>
      </c>
      <c r="BM288" s="203" t="s">
        <v>441</v>
      </c>
    </row>
    <row r="289" spans="1:31" s="2" customFormat="1" ht="6.95" customHeight="1">
      <c r="A289" s="35"/>
      <c r="B289" s="55"/>
      <c r="C289" s="56"/>
      <c r="D289" s="56"/>
      <c r="E289" s="56"/>
      <c r="F289" s="56"/>
      <c r="G289" s="56"/>
      <c r="H289" s="56"/>
      <c r="I289" s="56"/>
      <c r="J289" s="56"/>
      <c r="K289" s="56"/>
      <c r="L289" s="40"/>
      <c r="M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</sheetData>
  <sheetProtection algorithmName="SHA-512" hashValue="YuE95EckoTdq2f+JCFQr59rdD+pT82qrXxQvrJaQqOjQs88ZIs2636oUihrvCkjd/RWLy+95Bhv3R6Gg7xbG1A==" saltValue="SlPuyWhQhE1Ww0KsNwQytC1vvF/iZ61eIWibrVKCZrrD3rgt0mWlrRuw22Ne69M3L/GQZ9KGFfo4atu+yyngnQ==" spinCount="100000" sheet="1" objects="1" scenarios="1" formatColumns="0" formatRows="0" autoFilter="0"/>
  <autoFilter ref="C128:K288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topLeftCell="A10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137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442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ROUND((SUM(BE124:BE134)),  2)</f>
        <v>0</v>
      </c>
      <c r="G35" s="35"/>
      <c r="H35" s="35"/>
      <c r="I35" s="131">
        <v>0.21</v>
      </c>
      <c r="J35" s="130">
        <f>ROUND(((SUM(BE124:BE134))*I35),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ROUND((SUM(BF124:BF134)),  2)</f>
        <v>0</v>
      </c>
      <c r="G36" s="35"/>
      <c r="H36" s="35"/>
      <c r="I36" s="131">
        <v>0.15</v>
      </c>
      <c r="J36" s="130">
        <f>ROUND(((SUM(BF124:BF134))*I36),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137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1.2/SO 01 - VRN - Propustek v km 2,810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137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>1.2/SO 01 - VRN - Propustek v km 2,810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P126+P131+P133</f>
        <v>0</v>
      </c>
      <c r="Q125" s="184"/>
      <c r="R125" s="185">
        <f>R126+R131+R133</f>
        <v>0</v>
      </c>
      <c r="S125" s="184"/>
      <c r="T125" s="186">
        <f>T126+T131+T133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BK126+BK131+BK133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SUM(P127:P130)</f>
        <v>0</v>
      </c>
      <c r="Q126" s="184"/>
      <c r="R126" s="185">
        <f>SUM(R127:R130)</f>
        <v>0</v>
      </c>
      <c r="S126" s="184"/>
      <c r="T126" s="186">
        <f>SUM(T127:T130)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SUM(BK127:BK130)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185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454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455</v>
      </c>
      <c r="F128" s="194" t="s">
        <v>456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457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458</v>
      </c>
    </row>
    <row r="129" spans="1:65" s="2" customFormat="1" ht="14.45" customHeight="1">
      <c r="A129" s="35"/>
      <c r="B129" s="36"/>
      <c r="C129" s="192" t="s">
        <v>229</v>
      </c>
      <c r="D129" s="192" t="s">
        <v>171</v>
      </c>
      <c r="E129" s="193" t="s">
        <v>459</v>
      </c>
      <c r="F129" s="194" t="s">
        <v>460</v>
      </c>
      <c r="G129" s="195" t="s">
        <v>452</v>
      </c>
      <c r="H129" s="196">
        <v>1</v>
      </c>
      <c r="I129" s="197"/>
      <c r="J129" s="198">
        <f>ROUND(I129*H129,2)</f>
        <v>0</v>
      </c>
      <c r="K129" s="194" t="s">
        <v>185</v>
      </c>
      <c r="L129" s="40"/>
      <c r="M129" s="199" t="s">
        <v>1</v>
      </c>
      <c r="N129" s="200" t="s">
        <v>42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453</v>
      </c>
      <c r="AT129" s="203" t="s">
        <v>171</v>
      </c>
      <c r="AU129" s="203" t="s">
        <v>86</v>
      </c>
      <c r="AY129" s="17" t="s">
        <v>169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84</v>
      </c>
      <c r="BK129" s="204">
        <f>ROUND(I129*H129,2)</f>
        <v>0</v>
      </c>
      <c r="BL129" s="17" t="s">
        <v>453</v>
      </c>
      <c r="BM129" s="203" t="s">
        <v>461</v>
      </c>
    </row>
    <row r="130" spans="1:65" s="2" customFormat="1" ht="14.45" customHeight="1">
      <c r="A130" s="35"/>
      <c r="B130" s="36"/>
      <c r="C130" s="192" t="s">
        <v>176</v>
      </c>
      <c r="D130" s="192" t="s">
        <v>171</v>
      </c>
      <c r="E130" s="193" t="s">
        <v>462</v>
      </c>
      <c r="F130" s="194" t="s">
        <v>463</v>
      </c>
      <c r="G130" s="195" t="s">
        <v>452</v>
      </c>
      <c r="H130" s="196">
        <v>1</v>
      </c>
      <c r="I130" s="197"/>
      <c r="J130" s="198">
        <f>ROUND(I130*H130,2)</f>
        <v>0</v>
      </c>
      <c r="K130" s="194" t="s">
        <v>185</v>
      </c>
      <c r="L130" s="40"/>
      <c r="M130" s="199" t="s">
        <v>1</v>
      </c>
      <c r="N130" s="200" t="s">
        <v>42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453</v>
      </c>
      <c r="AT130" s="203" t="s">
        <v>171</v>
      </c>
      <c r="AU130" s="203" t="s">
        <v>86</v>
      </c>
      <c r="AY130" s="17" t="s">
        <v>169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84</v>
      </c>
      <c r="BK130" s="204">
        <f>ROUND(I130*H130,2)</f>
        <v>0</v>
      </c>
      <c r="BL130" s="17" t="s">
        <v>453</v>
      </c>
      <c r="BM130" s="203" t="s">
        <v>464</v>
      </c>
    </row>
    <row r="131" spans="1:65" s="12" customFormat="1" ht="22.9" customHeight="1">
      <c r="B131" s="176"/>
      <c r="C131" s="177"/>
      <c r="D131" s="178" t="s">
        <v>76</v>
      </c>
      <c r="E131" s="190" t="s">
        <v>465</v>
      </c>
      <c r="F131" s="190" t="s">
        <v>466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199</v>
      </c>
      <c r="AT131" s="188" t="s">
        <v>76</v>
      </c>
      <c r="AU131" s="188" t="s">
        <v>84</v>
      </c>
      <c r="AY131" s="187" t="s">
        <v>169</v>
      </c>
      <c r="BK131" s="189">
        <f>BK132</f>
        <v>0</v>
      </c>
    </row>
    <row r="132" spans="1:65" s="2" customFormat="1" ht="14.45" customHeight="1">
      <c r="A132" s="35"/>
      <c r="B132" s="36"/>
      <c r="C132" s="192" t="s">
        <v>199</v>
      </c>
      <c r="D132" s="192" t="s">
        <v>171</v>
      </c>
      <c r="E132" s="193" t="s">
        <v>467</v>
      </c>
      <c r="F132" s="194" t="s">
        <v>468</v>
      </c>
      <c r="G132" s="195" t="s">
        <v>452</v>
      </c>
      <c r="H132" s="196">
        <v>80</v>
      </c>
      <c r="I132" s="197"/>
      <c r="J132" s="198">
        <f>ROUND(I132*H132,2)</f>
        <v>0</v>
      </c>
      <c r="K132" s="194" t="s">
        <v>185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453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453</v>
      </c>
      <c r="BM132" s="203" t="s">
        <v>469</v>
      </c>
    </row>
    <row r="133" spans="1:65" s="12" customFormat="1" ht="22.9" customHeight="1">
      <c r="B133" s="176"/>
      <c r="C133" s="177"/>
      <c r="D133" s="178" t="s">
        <v>76</v>
      </c>
      <c r="E133" s="190" t="s">
        <v>470</v>
      </c>
      <c r="F133" s="190" t="s">
        <v>471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P134</f>
        <v>0</v>
      </c>
      <c r="Q133" s="184"/>
      <c r="R133" s="185">
        <f>R134</f>
        <v>0</v>
      </c>
      <c r="S133" s="184"/>
      <c r="T133" s="186">
        <f>T134</f>
        <v>0</v>
      </c>
      <c r="AR133" s="187" t="s">
        <v>199</v>
      </c>
      <c r="AT133" s="188" t="s">
        <v>76</v>
      </c>
      <c r="AU133" s="188" t="s">
        <v>84</v>
      </c>
      <c r="AY133" s="187" t="s">
        <v>169</v>
      </c>
      <c r="BK133" s="189">
        <f>BK134</f>
        <v>0</v>
      </c>
    </row>
    <row r="134" spans="1:65" s="2" customFormat="1" ht="14.45" customHeight="1">
      <c r="A134" s="35"/>
      <c r="B134" s="36"/>
      <c r="C134" s="192" t="s">
        <v>206</v>
      </c>
      <c r="D134" s="192" t="s">
        <v>171</v>
      </c>
      <c r="E134" s="193" t="s">
        <v>472</v>
      </c>
      <c r="F134" s="194" t="s">
        <v>473</v>
      </c>
      <c r="G134" s="195" t="s">
        <v>452</v>
      </c>
      <c r="H134" s="196">
        <v>1</v>
      </c>
      <c r="I134" s="197"/>
      <c r="J134" s="198">
        <f>ROUND(I134*H134,2)</f>
        <v>0</v>
      </c>
      <c r="K134" s="194" t="s">
        <v>185</v>
      </c>
      <c r="L134" s="40"/>
      <c r="M134" s="242" t="s">
        <v>1</v>
      </c>
      <c r="N134" s="243" t="s">
        <v>42</v>
      </c>
      <c r="O134" s="244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453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453</v>
      </c>
      <c r="BM134" s="203" t="s">
        <v>474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e/xq4fHyD6KqiYnRRp6U7/vgh2xk9nJpLtToHdA7iChL+7xsq9rD+tiEowB/fItMTeL8TnYpqrAgyOnVtzTKIA==" saltValue="vf2yjlmSfeZcpUukvwl2hBBW1Ql7rR8iW2YmgnMD92OB1O2cGqfA8qwpDn8C568kQIoMrasKdharBpV+85amoA==" spinCount="100000" sheet="1" objects="1" scenarios="1" formatColumns="0" formatRows="0" autoFilter="0"/>
  <autoFilter ref="C123:K13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topLeftCell="A277" workbookViewId="0">
      <selection activeCell="H305" sqref="H3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475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476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ROUND(J130,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ROUND((SUM(BE130:BE306)),  2)</f>
        <v>0</v>
      </c>
      <c r="G35" s="35"/>
      <c r="H35" s="35"/>
      <c r="I35" s="131">
        <v>0.21</v>
      </c>
      <c r="J35" s="130">
        <f>ROUND(((SUM(BE130:BE306))*I35),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ROUND((SUM(BF130:BF306)),  2)</f>
        <v>0</v>
      </c>
      <c r="G36" s="35"/>
      <c r="H36" s="35"/>
      <c r="I36" s="131">
        <v>0.15</v>
      </c>
      <c r="J36" s="130">
        <f>ROUND(((SUM(BF130:BF306))*I36),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ROUND((SUM(BG130:BG306)),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ROUND((SUM(BH130:BH306)),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ROUND((SUM(BI130:BI306)),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475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2.1/SO 02 - Most v km 6,143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J130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J131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J132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147</v>
      </c>
      <c r="E101" s="162"/>
      <c r="F101" s="162"/>
      <c r="G101" s="162"/>
      <c r="H101" s="162"/>
      <c r="I101" s="162"/>
      <c r="J101" s="163">
        <f>J147</f>
        <v>0</v>
      </c>
      <c r="K101" s="105"/>
      <c r="L101" s="164"/>
    </row>
    <row r="102" spans="1:47" s="10" customFormat="1" ht="14.85" customHeight="1">
      <c r="B102" s="160"/>
      <c r="C102" s="105"/>
      <c r="D102" s="161" t="s">
        <v>477</v>
      </c>
      <c r="E102" s="162"/>
      <c r="F102" s="162"/>
      <c r="G102" s="162"/>
      <c r="H102" s="162"/>
      <c r="I102" s="162"/>
      <c r="J102" s="163">
        <f>J169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149</v>
      </c>
      <c r="E103" s="162"/>
      <c r="F103" s="162"/>
      <c r="G103" s="162"/>
      <c r="H103" s="162"/>
      <c r="I103" s="162"/>
      <c r="J103" s="163">
        <f>J196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478</v>
      </c>
      <c r="E104" s="162"/>
      <c r="F104" s="162"/>
      <c r="G104" s="162"/>
      <c r="H104" s="162"/>
      <c r="I104" s="162"/>
      <c r="J104" s="163">
        <f>J222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150</v>
      </c>
      <c r="E105" s="162"/>
      <c r="F105" s="162"/>
      <c r="G105" s="162"/>
      <c r="H105" s="162"/>
      <c r="I105" s="162"/>
      <c r="J105" s="163">
        <f>J229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151</v>
      </c>
      <c r="E106" s="162"/>
      <c r="F106" s="162"/>
      <c r="G106" s="162"/>
      <c r="H106" s="162"/>
      <c r="I106" s="162"/>
      <c r="J106" s="163">
        <f>J236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152</v>
      </c>
      <c r="E107" s="162"/>
      <c r="F107" s="162"/>
      <c r="G107" s="162"/>
      <c r="H107" s="162"/>
      <c r="I107" s="162"/>
      <c r="J107" s="163">
        <f>J291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153</v>
      </c>
      <c r="E108" s="162"/>
      <c r="F108" s="162"/>
      <c r="G108" s="162"/>
      <c r="H108" s="162"/>
      <c r="I108" s="162"/>
      <c r="J108" s="163">
        <f>J304</f>
        <v>0</v>
      </c>
      <c r="K108" s="105"/>
      <c r="L108" s="164"/>
    </row>
    <row r="109" spans="1:47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31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24.95" customHeight="1">
      <c r="A115" s="35"/>
      <c r="B115" s="36"/>
      <c r="C115" s="23" t="s">
        <v>154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6.5" customHeight="1">
      <c r="A118" s="35"/>
      <c r="B118" s="36"/>
      <c r="C118" s="37"/>
      <c r="D118" s="37"/>
      <c r="E118" s="306" t="str">
        <f>E7</f>
        <v>Oprava mostních objektů v úseku Jaroměř - Česká Skalice</v>
      </c>
      <c r="F118" s="307"/>
      <c r="G118" s="307"/>
      <c r="H118" s="30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1" customFormat="1" ht="12" customHeight="1">
      <c r="B119" s="21"/>
      <c r="C119" s="29" t="s">
        <v>136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5"/>
      <c r="B120" s="36"/>
      <c r="C120" s="37"/>
      <c r="D120" s="37"/>
      <c r="E120" s="306" t="s">
        <v>475</v>
      </c>
      <c r="F120" s="305"/>
      <c r="G120" s="305"/>
      <c r="H120" s="305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138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02" t="str">
        <f>E11</f>
        <v>2.1/SO 02 - Most v km 6,143</v>
      </c>
      <c r="F122" s="305"/>
      <c r="G122" s="305"/>
      <c r="H122" s="305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22</v>
      </c>
      <c r="D124" s="37"/>
      <c r="E124" s="37"/>
      <c r="F124" s="27" t="str">
        <f>F14</f>
        <v xml:space="preserve"> </v>
      </c>
      <c r="G124" s="37"/>
      <c r="H124" s="37"/>
      <c r="I124" s="29" t="s">
        <v>24</v>
      </c>
      <c r="J124" s="67" t="str">
        <f>IF(J14="","",J14)</f>
        <v>2. 10. 2020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28</v>
      </c>
      <c r="D126" s="37"/>
      <c r="E126" s="37"/>
      <c r="F126" s="27" t="str">
        <f>E17</f>
        <v xml:space="preserve"> </v>
      </c>
      <c r="G126" s="37"/>
      <c r="H126" s="37"/>
      <c r="I126" s="29" t="s">
        <v>33</v>
      </c>
      <c r="J126" s="33" t="str">
        <f>E23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29" t="s">
        <v>31</v>
      </c>
      <c r="D127" s="37"/>
      <c r="E127" s="37"/>
      <c r="F127" s="27" t="str">
        <f>IF(E20="","",E20)</f>
        <v>Vyplň údaj</v>
      </c>
      <c r="G127" s="37"/>
      <c r="H127" s="37"/>
      <c r="I127" s="29" t="s">
        <v>35</v>
      </c>
      <c r="J127" s="33" t="str">
        <f>E26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155</v>
      </c>
      <c r="D129" s="168" t="s">
        <v>62</v>
      </c>
      <c r="E129" s="168" t="s">
        <v>58</v>
      </c>
      <c r="F129" s="168" t="s">
        <v>59</v>
      </c>
      <c r="G129" s="168" t="s">
        <v>156</v>
      </c>
      <c r="H129" s="168" t="s">
        <v>157</v>
      </c>
      <c r="I129" s="168" t="s">
        <v>158</v>
      </c>
      <c r="J129" s="168" t="s">
        <v>142</v>
      </c>
      <c r="K129" s="169" t="s">
        <v>159</v>
      </c>
      <c r="L129" s="170"/>
      <c r="M129" s="76" t="s">
        <v>1</v>
      </c>
      <c r="N129" s="77" t="s">
        <v>41</v>
      </c>
      <c r="O129" s="77" t="s">
        <v>160</v>
      </c>
      <c r="P129" s="77" t="s">
        <v>161</v>
      </c>
      <c r="Q129" s="77" t="s">
        <v>162</v>
      </c>
      <c r="R129" s="77" t="s">
        <v>163</v>
      </c>
      <c r="S129" s="77" t="s">
        <v>164</v>
      </c>
      <c r="T129" s="78" t="s">
        <v>165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166</v>
      </c>
      <c r="D130" s="37"/>
      <c r="E130" s="37"/>
      <c r="F130" s="37"/>
      <c r="G130" s="37"/>
      <c r="H130" s="37"/>
      <c r="I130" s="37"/>
      <c r="J130" s="171">
        <f>BK130</f>
        <v>0</v>
      </c>
      <c r="K130" s="37"/>
      <c r="L130" s="40"/>
      <c r="M130" s="79"/>
      <c r="N130" s="172"/>
      <c r="O130" s="80"/>
      <c r="P130" s="173">
        <f>P131</f>
        <v>0</v>
      </c>
      <c r="Q130" s="80"/>
      <c r="R130" s="173">
        <f>R131</f>
        <v>316.98813178111999</v>
      </c>
      <c r="S130" s="80"/>
      <c r="T130" s="174">
        <f>T131</f>
        <v>122.25232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76</v>
      </c>
      <c r="AU130" s="17" t="s">
        <v>144</v>
      </c>
      <c r="BK130" s="175">
        <f>BK131</f>
        <v>0</v>
      </c>
    </row>
    <row r="131" spans="1:65" s="12" customFormat="1" ht="25.9" customHeight="1">
      <c r="B131" s="176"/>
      <c r="C131" s="177"/>
      <c r="D131" s="178" t="s">
        <v>76</v>
      </c>
      <c r="E131" s="179" t="s">
        <v>167</v>
      </c>
      <c r="F131" s="179" t="s">
        <v>168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P132+P147+P196+P222+P229+P236+P291+P304</f>
        <v>0</v>
      </c>
      <c r="Q131" s="184"/>
      <c r="R131" s="185">
        <f>R132+R147+R196+R222+R229+R236+R291+R304</f>
        <v>316.98813178111999</v>
      </c>
      <c r="S131" s="184"/>
      <c r="T131" s="186">
        <f>T132+T147+T196+T222+T229+T236+T291+T304</f>
        <v>122.25232</v>
      </c>
      <c r="AR131" s="187" t="s">
        <v>84</v>
      </c>
      <c r="AT131" s="188" t="s">
        <v>76</v>
      </c>
      <c r="AU131" s="188" t="s">
        <v>77</v>
      </c>
      <c r="AY131" s="187" t="s">
        <v>169</v>
      </c>
      <c r="BK131" s="189">
        <f>BK132+BK147+BK196+BK222+BK229+BK236+BK291+BK304</f>
        <v>0</v>
      </c>
    </row>
    <row r="132" spans="1:65" s="12" customFormat="1" ht="22.9" customHeight="1">
      <c r="B132" s="176"/>
      <c r="C132" s="177"/>
      <c r="D132" s="178" t="s">
        <v>76</v>
      </c>
      <c r="E132" s="190" t="s">
        <v>84</v>
      </c>
      <c r="F132" s="190" t="s">
        <v>170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SUM(P133:P146)</f>
        <v>0</v>
      </c>
      <c r="Q132" s="184"/>
      <c r="R132" s="185">
        <f>SUM(R133:R146)</f>
        <v>0.16163968000000001</v>
      </c>
      <c r="S132" s="184"/>
      <c r="T132" s="186">
        <f>SUM(T133:T146)</f>
        <v>0</v>
      </c>
      <c r="AR132" s="187" t="s">
        <v>84</v>
      </c>
      <c r="AT132" s="188" t="s">
        <v>76</v>
      </c>
      <c r="AU132" s="188" t="s">
        <v>84</v>
      </c>
      <c r="AY132" s="187" t="s">
        <v>169</v>
      </c>
      <c r="BK132" s="189">
        <f>SUM(BK133:BK146)</f>
        <v>0</v>
      </c>
    </row>
    <row r="133" spans="1:65" s="2" customFormat="1" ht="24.2" customHeight="1">
      <c r="A133" s="35"/>
      <c r="B133" s="36"/>
      <c r="C133" s="192" t="s">
        <v>84</v>
      </c>
      <c r="D133" s="192" t="s">
        <v>171</v>
      </c>
      <c r="E133" s="193" t="s">
        <v>172</v>
      </c>
      <c r="F133" s="194" t="s">
        <v>173</v>
      </c>
      <c r="G133" s="195" t="s">
        <v>174</v>
      </c>
      <c r="H133" s="196">
        <v>400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479</v>
      </c>
    </row>
    <row r="134" spans="1:65" s="2" customFormat="1" ht="14.45" customHeight="1">
      <c r="A134" s="35"/>
      <c r="B134" s="36"/>
      <c r="C134" s="192" t="s">
        <v>86</v>
      </c>
      <c r="D134" s="192" t="s">
        <v>171</v>
      </c>
      <c r="E134" s="193" t="s">
        <v>178</v>
      </c>
      <c r="F134" s="194" t="s">
        <v>179</v>
      </c>
      <c r="G134" s="195" t="s">
        <v>174</v>
      </c>
      <c r="H134" s="196">
        <v>400</v>
      </c>
      <c r="I134" s="197"/>
      <c r="J134" s="198">
        <f>ROUND(I134*H134,2)</f>
        <v>0</v>
      </c>
      <c r="K134" s="194" t="s">
        <v>175</v>
      </c>
      <c r="L134" s="40"/>
      <c r="M134" s="199" t="s">
        <v>1</v>
      </c>
      <c r="N134" s="200" t="s">
        <v>42</v>
      </c>
      <c r="O134" s="72"/>
      <c r="P134" s="201">
        <f>O134*H134</f>
        <v>0</v>
      </c>
      <c r="Q134" s="201">
        <v>1.8000000000000001E-4</v>
      </c>
      <c r="R134" s="201">
        <f>Q134*H134</f>
        <v>7.2000000000000008E-2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176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176</v>
      </c>
      <c r="BM134" s="203" t="s">
        <v>480</v>
      </c>
    </row>
    <row r="135" spans="1:65" s="2" customFormat="1" ht="24.2" customHeight="1">
      <c r="A135" s="35"/>
      <c r="B135" s="36"/>
      <c r="C135" s="192" t="s">
        <v>229</v>
      </c>
      <c r="D135" s="192" t="s">
        <v>171</v>
      </c>
      <c r="E135" s="193" t="s">
        <v>182</v>
      </c>
      <c r="F135" s="194" t="s">
        <v>183</v>
      </c>
      <c r="G135" s="195" t="s">
        <v>184</v>
      </c>
      <c r="H135" s="196">
        <v>52.77</v>
      </c>
      <c r="I135" s="197"/>
      <c r="J135" s="198">
        <f>ROUND(I135*H135,2)</f>
        <v>0</v>
      </c>
      <c r="K135" s="194" t="s">
        <v>185</v>
      </c>
      <c r="L135" s="40"/>
      <c r="M135" s="199" t="s">
        <v>1</v>
      </c>
      <c r="N135" s="200" t="s">
        <v>42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176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176</v>
      </c>
      <c r="BM135" s="203" t="s">
        <v>481</v>
      </c>
    </row>
    <row r="136" spans="1:65" s="13" customFormat="1">
      <c r="B136" s="205"/>
      <c r="C136" s="206"/>
      <c r="D136" s="207" t="s">
        <v>187</v>
      </c>
      <c r="E136" s="208" t="s">
        <v>1</v>
      </c>
      <c r="F136" s="209" t="s">
        <v>482</v>
      </c>
      <c r="G136" s="206"/>
      <c r="H136" s="210">
        <v>1.92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187</v>
      </c>
      <c r="AU136" s="216" t="s">
        <v>86</v>
      </c>
      <c r="AV136" s="13" t="s">
        <v>86</v>
      </c>
      <c r="AW136" s="13" t="s">
        <v>34</v>
      </c>
      <c r="AX136" s="13" t="s">
        <v>77</v>
      </c>
      <c r="AY136" s="216" t="s">
        <v>169</v>
      </c>
    </row>
    <row r="137" spans="1:65" s="13" customFormat="1">
      <c r="B137" s="205"/>
      <c r="C137" s="206"/>
      <c r="D137" s="207" t="s">
        <v>187</v>
      </c>
      <c r="E137" s="208" t="s">
        <v>1</v>
      </c>
      <c r="F137" s="209" t="s">
        <v>483</v>
      </c>
      <c r="G137" s="206"/>
      <c r="H137" s="210">
        <v>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187</v>
      </c>
      <c r="AU137" s="216" t="s">
        <v>86</v>
      </c>
      <c r="AV137" s="13" t="s">
        <v>86</v>
      </c>
      <c r="AW137" s="13" t="s">
        <v>34</v>
      </c>
      <c r="AX137" s="13" t="s">
        <v>77</v>
      </c>
      <c r="AY137" s="216" t="s">
        <v>169</v>
      </c>
    </row>
    <row r="138" spans="1:65" s="13" customFormat="1">
      <c r="B138" s="205"/>
      <c r="C138" s="206"/>
      <c r="D138" s="207" t="s">
        <v>187</v>
      </c>
      <c r="E138" s="208" t="s">
        <v>1</v>
      </c>
      <c r="F138" s="209" t="s">
        <v>484</v>
      </c>
      <c r="G138" s="206"/>
      <c r="H138" s="210">
        <v>6.65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187</v>
      </c>
      <c r="AU138" s="216" t="s">
        <v>86</v>
      </c>
      <c r="AV138" s="13" t="s">
        <v>86</v>
      </c>
      <c r="AW138" s="13" t="s">
        <v>34</v>
      </c>
      <c r="AX138" s="13" t="s">
        <v>77</v>
      </c>
      <c r="AY138" s="216" t="s">
        <v>169</v>
      </c>
    </row>
    <row r="139" spans="1:65" s="13" customFormat="1">
      <c r="B139" s="205"/>
      <c r="C139" s="206"/>
      <c r="D139" s="207" t="s">
        <v>187</v>
      </c>
      <c r="E139" s="208" t="s">
        <v>1</v>
      </c>
      <c r="F139" s="209" t="s">
        <v>485</v>
      </c>
      <c r="G139" s="206"/>
      <c r="H139" s="210">
        <v>19.600000000000001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187</v>
      </c>
      <c r="AU139" s="216" t="s">
        <v>86</v>
      </c>
      <c r="AV139" s="13" t="s">
        <v>86</v>
      </c>
      <c r="AW139" s="13" t="s">
        <v>34</v>
      </c>
      <c r="AX139" s="13" t="s">
        <v>77</v>
      </c>
      <c r="AY139" s="216" t="s">
        <v>169</v>
      </c>
    </row>
    <row r="140" spans="1:65" s="13" customFormat="1">
      <c r="B140" s="205"/>
      <c r="C140" s="206"/>
      <c r="D140" s="207" t="s">
        <v>187</v>
      </c>
      <c r="E140" s="208" t="s">
        <v>1</v>
      </c>
      <c r="F140" s="209" t="s">
        <v>486</v>
      </c>
      <c r="G140" s="206"/>
      <c r="H140" s="210">
        <v>19.600000000000001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187</v>
      </c>
      <c r="AU140" s="216" t="s">
        <v>86</v>
      </c>
      <c r="AV140" s="13" t="s">
        <v>86</v>
      </c>
      <c r="AW140" s="13" t="s">
        <v>34</v>
      </c>
      <c r="AX140" s="13" t="s">
        <v>77</v>
      </c>
      <c r="AY140" s="216" t="s">
        <v>169</v>
      </c>
    </row>
    <row r="141" spans="1:65" s="14" customFormat="1">
      <c r="B141" s="217"/>
      <c r="C141" s="218"/>
      <c r="D141" s="207" t="s">
        <v>187</v>
      </c>
      <c r="E141" s="219" t="s">
        <v>1</v>
      </c>
      <c r="F141" s="220" t="s">
        <v>190</v>
      </c>
      <c r="G141" s="218"/>
      <c r="H141" s="221">
        <v>52.77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187</v>
      </c>
      <c r="AU141" s="227" t="s">
        <v>86</v>
      </c>
      <c r="AV141" s="14" t="s">
        <v>176</v>
      </c>
      <c r="AW141" s="14" t="s">
        <v>34</v>
      </c>
      <c r="AX141" s="14" t="s">
        <v>84</v>
      </c>
      <c r="AY141" s="227" t="s">
        <v>169</v>
      </c>
    </row>
    <row r="142" spans="1:65" s="2" customFormat="1" ht="24.2" customHeight="1">
      <c r="A142" s="35"/>
      <c r="B142" s="36"/>
      <c r="C142" s="192" t="s">
        <v>176</v>
      </c>
      <c r="D142" s="192" t="s">
        <v>171</v>
      </c>
      <c r="E142" s="193" t="s">
        <v>487</v>
      </c>
      <c r="F142" s="194" t="s">
        <v>488</v>
      </c>
      <c r="G142" s="195" t="s">
        <v>174</v>
      </c>
      <c r="H142" s="196">
        <v>26</v>
      </c>
      <c r="I142" s="197"/>
      <c r="J142" s="198">
        <f>ROUND(I142*H142,2)</f>
        <v>0</v>
      </c>
      <c r="K142" s="194" t="s">
        <v>185</v>
      </c>
      <c r="L142" s="40"/>
      <c r="M142" s="199" t="s">
        <v>1</v>
      </c>
      <c r="N142" s="200" t="s">
        <v>42</v>
      </c>
      <c r="O142" s="72"/>
      <c r="P142" s="201">
        <f>O142*H142</f>
        <v>0</v>
      </c>
      <c r="Q142" s="201">
        <v>3.4476799999999998E-3</v>
      </c>
      <c r="R142" s="201">
        <f>Q142*H142</f>
        <v>8.9639679999999999E-2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176</v>
      </c>
      <c r="AT142" s="203" t="s">
        <v>171</v>
      </c>
      <c r="AU142" s="203" t="s">
        <v>86</v>
      </c>
      <c r="AY142" s="17" t="s">
        <v>169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84</v>
      </c>
      <c r="BK142" s="204">
        <f>ROUND(I142*H142,2)</f>
        <v>0</v>
      </c>
      <c r="BL142" s="17" t="s">
        <v>176</v>
      </c>
      <c r="BM142" s="203" t="s">
        <v>489</v>
      </c>
    </row>
    <row r="143" spans="1:65" s="13" customFormat="1">
      <c r="B143" s="205"/>
      <c r="C143" s="206"/>
      <c r="D143" s="207" t="s">
        <v>187</v>
      </c>
      <c r="E143" s="208" t="s">
        <v>1</v>
      </c>
      <c r="F143" s="209" t="s">
        <v>490</v>
      </c>
      <c r="G143" s="206"/>
      <c r="H143" s="210">
        <v>18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187</v>
      </c>
      <c r="AU143" s="216" t="s">
        <v>86</v>
      </c>
      <c r="AV143" s="13" t="s">
        <v>86</v>
      </c>
      <c r="AW143" s="13" t="s">
        <v>34</v>
      </c>
      <c r="AX143" s="13" t="s">
        <v>77</v>
      </c>
      <c r="AY143" s="216" t="s">
        <v>169</v>
      </c>
    </row>
    <row r="144" spans="1:65" s="13" customFormat="1">
      <c r="B144" s="205"/>
      <c r="C144" s="206"/>
      <c r="D144" s="207" t="s">
        <v>187</v>
      </c>
      <c r="E144" s="208" t="s">
        <v>1</v>
      </c>
      <c r="F144" s="209" t="s">
        <v>491</v>
      </c>
      <c r="G144" s="206"/>
      <c r="H144" s="210">
        <v>8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187</v>
      </c>
      <c r="AU144" s="216" t="s">
        <v>86</v>
      </c>
      <c r="AV144" s="13" t="s">
        <v>86</v>
      </c>
      <c r="AW144" s="13" t="s">
        <v>34</v>
      </c>
      <c r="AX144" s="13" t="s">
        <v>77</v>
      </c>
      <c r="AY144" s="216" t="s">
        <v>169</v>
      </c>
    </row>
    <row r="145" spans="1:65" s="14" customFormat="1">
      <c r="B145" s="217"/>
      <c r="C145" s="218"/>
      <c r="D145" s="207" t="s">
        <v>187</v>
      </c>
      <c r="E145" s="219" t="s">
        <v>1</v>
      </c>
      <c r="F145" s="220" t="s">
        <v>190</v>
      </c>
      <c r="G145" s="218"/>
      <c r="H145" s="221">
        <v>26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187</v>
      </c>
      <c r="AU145" s="227" t="s">
        <v>86</v>
      </c>
      <c r="AV145" s="14" t="s">
        <v>176</v>
      </c>
      <c r="AW145" s="14" t="s">
        <v>34</v>
      </c>
      <c r="AX145" s="14" t="s">
        <v>84</v>
      </c>
      <c r="AY145" s="227" t="s">
        <v>169</v>
      </c>
    </row>
    <row r="146" spans="1:65" s="2" customFormat="1" ht="24.2" customHeight="1">
      <c r="A146" s="35"/>
      <c r="B146" s="36"/>
      <c r="C146" s="192" t="s">
        <v>199</v>
      </c>
      <c r="D146" s="192" t="s">
        <v>171</v>
      </c>
      <c r="E146" s="193" t="s">
        <v>492</v>
      </c>
      <c r="F146" s="194" t="s">
        <v>493</v>
      </c>
      <c r="G146" s="195" t="s">
        <v>174</v>
      </c>
      <c r="H146" s="196">
        <v>26</v>
      </c>
      <c r="I146" s="197"/>
      <c r="J146" s="198">
        <f>ROUND(I146*H146,2)</f>
        <v>0</v>
      </c>
      <c r="K146" s="194" t="s">
        <v>185</v>
      </c>
      <c r="L146" s="40"/>
      <c r="M146" s="199" t="s">
        <v>1</v>
      </c>
      <c r="N146" s="200" t="s">
        <v>42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176</v>
      </c>
      <c r="AT146" s="203" t="s">
        <v>171</v>
      </c>
      <c r="AU146" s="203" t="s">
        <v>86</v>
      </c>
      <c r="AY146" s="17" t="s">
        <v>169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84</v>
      </c>
      <c r="BK146" s="204">
        <f>ROUND(I146*H146,2)</f>
        <v>0</v>
      </c>
      <c r="BL146" s="17" t="s">
        <v>176</v>
      </c>
      <c r="BM146" s="203" t="s">
        <v>494</v>
      </c>
    </row>
    <row r="147" spans="1:65" s="12" customFormat="1" ht="22.9" customHeight="1">
      <c r="B147" s="176"/>
      <c r="C147" s="177"/>
      <c r="D147" s="178" t="s">
        <v>76</v>
      </c>
      <c r="E147" s="190" t="s">
        <v>86</v>
      </c>
      <c r="F147" s="190" t="s">
        <v>191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P148+SUM(P149:P169)</f>
        <v>0</v>
      </c>
      <c r="Q147" s="184"/>
      <c r="R147" s="185">
        <f>R148+SUM(R149:R169)</f>
        <v>44.787642803120008</v>
      </c>
      <c r="S147" s="184"/>
      <c r="T147" s="186">
        <f>T148+SUM(T149:T169)</f>
        <v>0.41499999999999998</v>
      </c>
      <c r="AR147" s="187" t="s">
        <v>84</v>
      </c>
      <c r="AT147" s="188" t="s">
        <v>76</v>
      </c>
      <c r="AU147" s="188" t="s">
        <v>84</v>
      </c>
      <c r="AY147" s="187" t="s">
        <v>169</v>
      </c>
      <c r="BK147" s="189">
        <f>BK148+SUM(BK149:BK169)</f>
        <v>0</v>
      </c>
    </row>
    <row r="148" spans="1:65" s="2" customFormat="1" ht="24.2" customHeight="1">
      <c r="A148" s="35"/>
      <c r="B148" s="36"/>
      <c r="C148" s="192" t="s">
        <v>206</v>
      </c>
      <c r="D148" s="192" t="s">
        <v>171</v>
      </c>
      <c r="E148" s="193" t="s">
        <v>207</v>
      </c>
      <c r="F148" s="194" t="s">
        <v>208</v>
      </c>
      <c r="G148" s="195" t="s">
        <v>209</v>
      </c>
      <c r="H148" s="196">
        <v>43.8</v>
      </c>
      <c r="I148" s="197"/>
      <c r="J148" s="198">
        <f>ROUND(I148*H148,2)</f>
        <v>0</v>
      </c>
      <c r="K148" s="194" t="s">
        <v>185</v>
      </c>
      <c r="L148" s="40"/>
      <c r="M148" s="199" t="s">
        <v>1</v>
      </c>
      <c r="N148" s="200" t="s">
        <v>42</v>
      </c>
      <c r="O148" s="72"/>
      <c r="P148" s="201">
        <f>O148*H148</f>
        <v>0</v>
      </c>
      <c r="Q148" s="201">
        <v>6.2890800000000004E-5</v>
      </c>
      <c r="R148" s="201">
        <f>Q148*H148</f>
        <v>2.7546170399999998E-3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176</v>
      </c>
      <c r="AT148" s="203" t="s">
        <v>171</v>
      </c>
      <c r="AU148" s="203" t="s">
        <v>86</v>
      </c>
      <c r="AY148" s="17" t="s">
        <v>169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84</v>
      </c>
      <c r="BK148" s="204">
        <f>ROUND(I148*H148,2)</f>
        <v>0</v>
      </c>
      <c r="BL148" s="17" t="s">
        <v>176</v>
      </c>
      <c r="BM148" s="203" t="s">
        <v>495</v>
      </c>
    </row>
    <row r="149" spans="1:65" s="2" customFormat="1" ht="19.5">
      <c r="A149" s="35"/>
      <c r="B149" s="36"/>
      <c r="C149" s="37"/>
      <c r="D149" s="207" t="s">
        <v>196</v>
      </c>
      <c r="E149" s="37"/>
      <c r="F149" s="228" t="s">
        <v>211</v>
      </c>
      <c r="G149" s="37"/>
      <c r="H149" s="37"/>
      <c r="I149" s="229"/>
      <c r="J149" s="37"/>
      <c r="K149" s="37"/>
      <c r="L149" s="40"/>
      <c r="M149" s="230"/>
      <c r="N149" s="231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196</v>
      </c>
      <c r="AU149" s="17" t="s">
        <v>86</v>
      </c>
    </row>
    <row r="150" spans="1:65" s="13" customFormat="1">
      <c r="B150" s="205"/>
      <c r="C150" s="206"/>
      <c r="D150" s="207" t="s">
        <v>187</v>
      </c>
      <c r="E150" s="208" t="s">
        <v>1</v>
      </c>
      <c r="F150" s="209" t="s">
        <v>496</v>
      </c>
      <c r="G150" s="206"/>
      <c r="H150" s="210">
        <v>48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187</v>
      </c>
      <c r="AU150" s="216" t="s">
        <v>86</v>
      </c>
      <c r="AV150" s="13" t="s">
        <v>86</v>
      </c>
      <c r="AW150" s="13" t="s">
        <v>34</v>
      </c>
      <c r="AX150" s="13" t="s">
        <v>77</v>
      </c>
      <c r="AY150" s="216" t="s">
        <v>169</v>
      </c>
    </row>
    <row r="151" spans="1:65" s="13" customFormat="1">
      <c r="B151" s="205"/>
      <c r="C151" s="206"/>
      <c r="D151" s="207" t="s">
        <v>187</v>
      </c>
      <c r="E151" s="208" t="s">
        <v>1</v>
      </c>
      <c r="F151" s="209" t="s">
        <v>497</v>
      </c>
      <c r="G151" s="206"/>
      <c r="H151" s="210">
        <v>48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187</v>
      </c>
      <c r="AU151" s="216" t="s">
        <v>86</v>
      </c>
      <c r="AV151" s="13" t="s">
        <v>86</v>
      </c>
      <c r="AW151" s="13" t="s">
        <v>34</v>
      </c>
      <c r="AX151" s="13" t="s">
        <v>77</v>
      </c>
      <c r="AY151" s="216" t="s">
        <v>169</v>
      </c>
    </row>
    <row r="152" spans="1:65" s="13" customFormat="1">
      <c r="B152" s="205"/>
      <c r="C152" s="206"/>
      <c r="D152" s="207" t="s">
        <v>187</v>
      </c>
      <c r="E152" s="208" t="s">
        <v>1</v>
      </c>
      <c r="F152" s="209" t="s">
        <v>498</v>
      </c>
      <c r="G152" s="206"/>
      <c r="H152" s="210">
        <v>20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187</v>
      </c>
      <c r="AU152" s="216" t="s">
        <v>86</v>
      </c>
      <c r="AV152" s="13" t="s">
        <v>86</v>
      </c>
      <c r="AW152" s="13" t="s">
        <v>34</v>
      </c>
      <c r="AX152" s="13" t="s">
        <v>77</v>
      </c>
      <c r="AY152" s="216" t="s">
        <v>169</v>
      </c>
    </row>
    <row r="153" spans="1:65" s="13" customFormat="1">
      <c r="B153" s="205"/>
      <c r="C153" s="206"/>
      <c r="D153" s="207" t="s">
        <v>187</v>
      </c>
      <c r="E153" s="208" t="s">
        <v>1</v>
      </c>
      <c r="F153" s="209" t="s">
        <v>499</v>
      </c>
      <c r="G153" s="206"/>
      <c r="H153" s="210">
        <v>30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187</v>
      </c>
      <c r="AU153" s="216" t="s">
        <v>86</v>
      </c>
      <c r="AV153" s="13" t="s">
        <v>86</v>
      </c>
      <c r="AW153" s="13" t="s">
        <v>34</v>
      </c>
      <c r="AX153" s="13" t="s">
        <v>77</v>
      </c>
      <c r="AY153" s="216" t="s">
        <v>169</v>
      </c>
    </row>
    <row r="154" spans="1:65" s="14" customFormat="1">
      <c r="B154" s="217"/>
      <c r="C154" s="218"/>
      <c r="D154" s="207" t="s">
        <v>187</v>
      </c>
      <c r="E154" s="219" t="s">
        <v>1</v>
      </c>
      <c r="F154" s="220" t="s">
        <v>190</v>
      </c>
      <c r="G154" s="218"/>
      <c r="H154" s="221">
        <v>146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187</v>
      </c>
      <c r="AU154" s="227" t="s">
        <v>86</v>
      </c>
      <c r="AV154" s="14" t="s">
        <v>176</v>
      </c>
      <c r="AW154" s="14" t="s">
        <v>34</v>
      </c>
      <c r="AX154" s="14" t="s">
        <v>84</v>
      </c>
      <c r="AY154" s="227" t="s">
        <v>169</v>
      </c>
    </row>
    <row r="155" spans="1:65" s="13" customFormat="1">
      <c r="B155" s="205"/>
      <c r="C155" s="206"/>
      <c r="D155" s="207" t="s">
        <v>187</v>
      </c>
      <c r="E155" s="206"/>
      <c r="F155" s="209" t="s">
        <v>500</v>
      </c>
      <c r="G155" s="206"/>
      <c r="H155" s="210">
        <v>43.8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187</v>
      </c>
      <c r="AU155" s="216" t="s">
        <v>86</v>
      </c>
      <c r="AV155" s="13" t="s">
        <v>86</v>
      </c>
      <c r="AW155" s="13" t="s">
        <v>4</v>
      </c>
      <c r="AX155" s="13" t="s">
        <v>84</v>
      </c>
      <c r="AY155" s="216" t="s">
        <v>169</v>
      </c>
    </row>
    <row r="156" spans="1:65" s="2" customFormat="1" ht="14.45" customHeight="1">
      <c r="A156" s="35"/>
      <c r="B156" s="36"/>
      <c r="C156" s="232" t="s">
        <v>216</v>
      </c>
      <c r="D156" s="232" t="s">
        <v>217</v>
      </c>
      <c r="E156" s="233" t="s">
        <v>218</v>
      </c>
      <c r="F156" s="234" t="s">
        <v>219</v>
      </c>
      <c r="G156" s="235" t="s">
        <v>220</v>
      </c>
      <c r="H156" s="236">
        <v>5.84</v>
      </c>
      <c r="I156" s="237"/>
      <c r="J156" s="238">
        <f>ROUND(I156*H156,2)</f>
        <v>0</v>
      </c>
      <c r="K156" s="234" t="s">
        <v>185</v>
      </c>
      <c r="L156" s="239"/>
      <c r="M156" s="240" t="s">
        <v>1</v>
      </c>
      <c r="N156" s="241" t="s">
        <v>42</v>
      </c>
      <c r="O156" s="72"/>
      <c r="P156" s="201">
        <f>O156*H156</f>
        <v>0</v>
      </c>
      <c r="Q156" s="201">
        <v>1</v>
      </c>
      <c r="R156" s="201">
        <f>Q156*H156</f>
        <v>5.84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221</v>
      </c>
      <c r="AT156" s="203" t="s">
        <v>217</v>
      </c>
      <c r="AU156" s="203" t="s">
        <v>86</v>
      </c>
      <c r="AY156" s="17" t="s">
        <v>169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84</v>
      </c>
      <c r="BK156" s="204">
        <f>ROUND(I156*H156,2)</f>
        <v>0</v>
      </c>
      <c r="BL156" s="17" t="s">
        <v>176</v>
      </c>
      <c r="BM156" s="203" t="s">
        <v>501</v>
      </c>
    </row>
    <row r="157" spans="1:65" s="13" customFormat="1">
      <c r="B157" s="205"/>
      <c r="C157" s="206"/>
      <c r="D157" s="207" t="s">
        <v>187</v>
      </c>
      <c r="E157" s="208" t="s">
        <v>1</v>
      </c>
      <c r="F157" s="209" t="s">
        <v>502</v>
      </c>
      <c r="G157" s="206"/>
      <c r="H157" s="210">
        <v>5.84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187</v>
      </c>
      <c r="AU157" s="216" t="s">
        <v>86</v>
      </c>
      <c r="AV157" s="13" t="s">
        <v>86</v>
      </c>
      <c r="AW157" s="13" t="s">
        <v>34</v>
      </c>
      <c r="AX157" s="13" t="s">
        <v>84</v>
      </c>
      <c r="AY157" s="216" t="s">
        <v>169</v>
      </c>
    </row>
    <row r="158" spans="1:65" s="2" customFormat="1" ht="14.45" customHeight="1">
      <c r="A158" s="35"/>
      <c r="B158" s="36"/>
      <c r="C158" s="232" t="s">
        <v>221</v>
      </c>
      <c r="D158" s="232" t="s">
        <v>217</v>
      </c>
      <c r="E158" s="233" t="s">
        <v>224</v>
      </c>
      <c r="F158" s="234" t="s">
        <v>225</v>
      </c>
      <c r="G158" s="235" t="s">
        <v>226</v>
      </c>
      <c r="H158" s="236">
        <v>46.72</v>
      </c>
      <c r="I158" s="237"/>
      <c r="J158" s="238">
        <f>ROUND(I158*H158,2)</f>
        <v>0</v>
      </c>
      <c r="K158" s="234" t="s">
        <v>185</v>
      </c>
      <c r="L158" s="239"/>
      <c r="M158" s="240" t="s">
        <v>1</v>
      </c>
      <c r="N158" s="241" t="s">
        <v>42</v>
      </c>
      <c r="O158" s="72"/>
      <c r="P158" s="201">
        <f>O158*H158</f>
        <v>0</v>
      </c>
      <c r="Q158" s="201">
        <v>1E-3</v>
      </c>
      <c r="R158" s="201">
        <f>Q158*H158</f>
        <v>4.6719999999999998E-2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221</v>
      </c>
      <c r="AT158" s="203" t="s">
        <v>217</v>
      </c>
      <c r="AU158" s="203" t="s">
        <v>86</v>
      </c>
      <c r="AY158" s="17" t="s">
        <v>169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84</v>
      </c>
      <c r="BK158" s="204">
        <f>ROUND(I158*H158,2)</f>
        <v>0</v>
      </c>
      <c r="BL158" s="17" t="s">
        <v>176</v>
      </c>
      <c r="BM158" s="203" t="s">
        <v>503</v>
      </c>
    </row>
    <row r="159" spans="1:65" s="13" customFormat="1">
      <c r="B159" s="205"/>
      <c r="C159" s="206"/>
      <c r="D159" s="207" t="s">
        <v>187</v>
      </c>
      <c r="E159" s="208" t="s">
        <v>1</v>
      </c>
      <c r="F159" s="209" t="s">
        <v>504</v>
      </c>
      <c r="G159" s="206"/>
      <c r="H159" s="210">
        <v>46.72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187</v>
      </c>
      <c r="AU159" s="216" t="s">
        <v>86</v>
      </c>
      <c r="AV159" s="13" t="s">
        <v>86</v>
      </c>
      <c r="AW159" s="13" t="s">
        <v>34</v>
      </c>
      <c r="AX159" s="13" t="s">
        <v>84</v>
      </c>
      <c r="AY159" s="216" t="s">
        <v>169</v>
      </c>
    </row>
    <row r="160" spans="1:65" s="2" customFormat="1" ht="24.2" customHeight="1">
      <c r="A160" s="35"/>
      <c r="B160" s="36"/>
      <c r="C160" s="192" t="s">
        <v>231</v>
      </c>
      <c r="D160" s="192" t="s">
        <v>171</v>
      </c>
      <c r="E160" s="193" t="s">
        <v>192</v>
      </c>
      <c r="F160" s="194" t="s">
        <v>193</v>
      </c>
      <c r="G160" s="195" t="s">
        <v>194</v>
      </c>
      <c r="H160" s="196">
        <v>62</v>
      </c>
      <c r="I160" s="197"/>
      <c r="J160" s="198">
        <f>ROUND(I160*H160,2)</f>
        <v>0</v>
      </c>
      <c r="K160" s="194" t="s">
        <v>185</v>
      </c>
      <c r="L160" s="40"/>
      <c r="M160" s="199" t="s">
        <v>1</v>
      </c>
      <c r="N160" s="200" t="s">
        <v>42</v>
      </c>
      <c r="O160" s="72"/>
      <c r="P160" s="201">
        <f>O160*H160</f>
        <v>0</v>
      </c>
      <c r="Q160" s="201">
        <v>4.7056000000000002E-4</v>
      </c>
      <c r="R160" s="201">
        <f>Q160*H160</f>
        <v>2.9174720000000001E-2</v>
      </c>
      <c r="S160" s="201">
        <v>5.0000000000000001E-3</v>
      </c>
      <c r="T160" s="202">
        <f>S160*H160</f>
        <v>0.31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176</v>
      </c>
      <c r="AT160" s="203" t="s">
        <v>171</v>
      </c>
      <c r="AU160" s="203" t="s">
        <v>86</v>
      </c>
      <c r="AY160" s="17" t="s">
        <v>169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84</v>
      </c>
      <c r="BK160" s="204">
        <f>ROUND(I160*H160,2)</f>
        <v>0</v>
      </c>
      <c r="BL160" s="17" t="s">
        <v>176</v>
      </c>
      <c r="BM160" s="203" t="s">
        <v>505</v>
      </c>
    </row>
    <row r="161" spans="1:65" s="2" customFormat="1" ht="19.5">
      <c r="A161" s="35"/>
      <c r="B161" s="36"/>
      <c r="C161" s="37"/>
      <c r="D161" s="207" t="s">
        <v>196</v>
      </c>
      <c r="E161" s="37"/>
      <c r="F161" s="228" t="s">
        <v>197</v>
      </c>
      <c r="G161" s="37"/>
      <c r="H161" s="37"/>
      <c r="I161" s="229"/>
      <c r="J161" s="37"/>
      <c r="K161" s="37"/>
      <c r="L161" s="40"/>
      <c r="M161" s="230"/>
      <c r="N161" s="231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196</v>
      </c>
      <c r="AU161" s="17" t="s">
        <v>86</v>
      </c>
    </row>
    <row r="162" spans="1:65" s="13" customFormat="1">
      <c r="B162" s="205"/>
      <c r="C162" s="206"/>
      <c r="D162" s="207" t="s">
        <v>187</v>
      </c>
      <c r="E162" s="208" t="s">
        <v>1</v>
      </c>
      <c r="F162" s="209" t="s">
        <v>506</v>
      </c>
      <c r="G162" s="206"/>
      <c r="H162" s="210">
        <v>24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187</v>
      </c>
      <c r="AU162" s="216" t="s">
        <v>86</v>
      </c>
      <c r="AV162" s="13" t="s">
        <v>86</v>
      </c>
      <c r="AW162" s="13" t="s">
        <v>34</v>
      </c>
      <c r="AX162" s="13" t="s">
        <v>77</v>
      </c>
      <c r="AY162" s="216" t="s">
        <v>169</v>
      </c>
    </row>
    <row r="163" spans="1:65" s="13" customFormat="1">
      <c r="B163" s="205"/>
      <c r="C163" s="206"/>
      <c r="D163" s="207" t="s">
        <v>187</v>
      </c>
      <c r="E163" s="208" t="s">
        <v>1</v>
      </c>
      <c r="F163" s="209" t="s">
        <v>507</v>
      </c>
      <c r="G163" s="206"/>
      <c r="H163" s="210">
        <v>24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187</v>
      </c>
      <c r="AU163" s="216" t="s">
        <v>86</v>
      </c>
      <c r="AV163" s="13" t="s">
        <v>86</v>
      </c>
      <c r="AW163" s="13" t="s">
        <v>34</v>
      </c>
      <c r="AX163" s="13" t="s">
        <v>77</v>
      </c>
      <c r="AY163" s="216" t="s">
        <v>169</v>
      </c>
    </row>
    <row r="164" spans="1:65" s="13" customFormat="1">
      <c r="B164" s="205"/>
      <c r="C164" s="206"/>
      <c r="D164" s="207" t="s">
        <v>187</v>
      </c>
      <c r="E164" s="208" t="s">
        <v>1</v>
      </c>
      <c r="F164" s="209" t="s">
        <v>508</v>
      </c>
      <c r="G164" s="206"/>
      <c r="H164" s="210">
        <v>14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187</v>
      </c>
      <c r="AU164" s="216" t="s">
        <v>86</v>
      </c>
      <c r="AV164" s="13" t="s">
        <v>86</v>
      </c>
      <c r="AW164" s="13" t="s">
        <v>34</v>
      </c>
      <c r="AX164" s="13" t="s">
        <v>77</v>
      </c>
      <c r="AY164" s="216" t="s">
        <v>169</v>
      </c>
    </row>
    <row r="165" spans="1:65" s="14" customFormat="1">
      <c r="B165" s="217"/>
      <c r="C165" s="218"/>
      <c r="D165" s="207" t="s">
        <v>187</v>
      </c>
      <c r="E165" s="219" t="s">
        <v>1</v>
      </c>
      <c r="F165" s="220" t="s">
        <v>190</v>
      </c>
      <c r="G165" s="218"/>
      <c r="H165" s="221">
        <v>62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187</v>
      </c>
      <c r="AU165" s="227" t="s">
        <v>86</v>
      </c>
      <c r="AV165" s="14" t="s">
        <v>176</v>
      </c>
      <c r="AW165" s="14" t="s">
        <v>34</v>
      </c>
      <c r="AX165" s="14" t="s">
        <v>84</v>
      </c>
      <c r="AY165" s="227" t="s">
        <v>169</v>
      </c>
    </row>
    <row r="166" spans="1:65" s="2" customFormat="1" ht="24.2" customHeight="1">
      <c r="A166" s="35"/>
      <c r="B166" s="36"/>
      <c r="C166" s="192" t="s">
        <v>238</v>
      </c>
      <c r="D166" s="192" t="s">
        <v>171</v>
      </c>
      <c r="E166" s="193" t="s">
        <v>200</v>
      </c>
      <c r="F166" s="194" t="s">
        <v>201</v>
      </c>
      <c r="G166" s="195" t="s">
        <v>194</v>
      </c>
      <c r="H166" s="196">
        <v>21</v>
      </c>
      <c r="I166" s="197"/>
      <c r="J166" s="198">
        <f>ROUND(I166*H166,2)</f>
        <v>0</v>
      </c>
      <c r="K166" s="194" t="s">
        <v>185</v>
      </c>
      <c r="L166" s="40"/>
      <c r="M166" s="199" t="s">
        <v>1</v>
      </c>
      <c r="N166" s="200" t="s">
        <v>42</v>
      </c>
      <c r="O166" s="72"/>
      <c r="P166" s="201">
        <f>O166*H166</f>
        <v>0</v>
      </c>
      <c r="Q166" s="201">
        <v>5.1272000000000004E-4</v>
      </c>
      <c r="R166" s="201">
        <f>Q166*H166</f>
        <v>1.0767120000000002E-2</v>
      </c>
      <c r="S166" s="201">
        <v>5.0000000000000001E-3</v>
      </c>
      <c r="T166" s="202">
        <f>S166*H166</f>
        <v>0.105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176</v>
      </c>
      <c r="AT166" s="203" t="s">
        <v>171</v>
      </c>
      <c r="AU166" s="203" t="s">
        <v>86</v>
      </c>
      <c r="AY166" s="17" t="s">
        <v>169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84</v>
      </c>
      <c r="BK166" s="204">
        <f>ROUND(I166*H166,2)</f>
        <v>0</v>
      </c>
      <c r="BL166" s="17" t="s">
        <v>176</v>
      </c>
      <c r="BM166" s="203" t="s">
        <v>509</v>
      </c>
    </row>
    <row r="167" spans="1:65" s="2" customFormat="1" ht="19.5">
      <c r="A167" s="35"/>
      <c r="B167" s="36"/>
      <c r="C167" s="37"/>
      <c r="D167" s="207" t="s">
        <v>196</v>
      </c>
      <c r="E167" s="37"/>
      <c r="F167" s="228" t="s">
        <v>203</v>
      </c>
      <c r="G167" s="37"/>
      <c r="H167" s="37"/>
      <c r="I167" s="229"/>
      <c r="J167" s="37"/>
      <c r="K167" s="37"/>
      <c r="L167" s="40"/>
      <c r="M167" s="230"/>
      <c r="N167" s="231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196</v>
      </c>
      <c r="AU167" s="17" t="s">
        <v>86</v>
      </c>
    </row>
    <row r="168" spans="1:65" s="13" customFormat="1">
      <c r="B168" s="205"/>
      <c r="C168" s="206"/>
      <c r="D168" s="207" t="s">
        <v>187</v>
      </c>
      <c r="E168" s="208" t="s">
        <v>1</v>
      </c>
      <c r="F168" s="209" t="s">
        <v>510</v>
      </c>
      <c r="G168" s="206"/>
      <c r="H168" s="210">
        <v>21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187</v>
      </c>
      <c r="AU168" s="216" t="s">
        <v>86</v>
      </c>
      <c r="AV168" s="13" t="s">
        <v>86</v>
      </c>
      <c r="AW168" s="13" t="s">
        <v>34</v>
      </c>
      <c r="AX168" s="13" t="s">
        <v>84</v>
      </c>
      <c r="AY168" s="216" t="s">
        <v>169</v>
      </c>
    </row>
    <row r="169" spans="1:65" s="12" customFormat="1" ht="20.85" customHeight="1">
      <c r="B169" s="176"/>
      <c r="C169" s="177"/>
      <c r="D169" s="178" t="s">
        <v>76</v>
      </c>
      <c r="E169" s="190" t="s">
        <v>229</v>
      </c>
      <c r="F169" s="190" t="s">
        <v>230</v>
      </c>
      <c r="G169" s="177"/>
      <c r="H169" s="177"/>
      <c r="I169" s="180"/>
      <c r="J169" s="191">
        <f>BK169</f>
        <v>0</v>
      </c>
      <c r="K169" s="177"/>
      <c r="L169" s="182"/>
      <c r="M169" s="183"/>
      <c r="N169" s="184"/>
      <c r="O169" s="184"/>
      <c r="P169" s="185">
        <f>SUM(P170:P195)</f>
        <v>0</v>
      </c>
      <c r="Q169" s="184"/>
      <c r="R169" s="185">
        <f>SUM(R170:R195)</f>
        <v>38.858226346080009</v>
      </c>
      <c r="S169" s="184"/>
      <c r="T169" s="186">
        <f>SUM(T170:T195)</f>
        <v>0</v>
      </c>
      <c r="AR169" s="187" t="s">
        <v>84</v>
      </c>
      <c r="AT169" s="188" t="s">
        <v>76</v>
      </c>
      <c r="AU169" s="188" t="s">
        <v>86</v>
      </c>
      <c r="AY169" s="187" t="s">
        <v>169</v>
      </c>
      <c r="BK169" s="189">
        <f>SUM(BK170:BK195)</f>
        <v>0</v>
      </c>
    </row>
    <row r="170" spans="1:65" s="2" customFormat="1" ht="14.45" customHeight="1">
      <c r="A170" s="35"/>
      <c r="B170" s="36"/>
      <c r="C170" s="192" t="s">
        <v>247</v>
      </c>
      <c r="D170" s="192" t="s">
        <v>171</v>
      </c>
      <c r="E170" s="193" t="s">
        <v>232</v>
      </c>
      <c r="F170" s="194" t="s">
        <v>233</v>
      </c>
      <c r="G170" s="195" t="s">
        <v>184</v>
      </c>
      <c r="H170" s="196">
        <v>6.92</v>
      </c>
      <c r="I170" s="197"/>
      <c r="J170" s="198">
        <f>ROUND(I170*H170,2)</f>
        <v>0</v>
      </c>
      <c r="K170" s="194" t="s">
        <v>185</v>
      </c>
      <c r="L170" s="40"/>
      <c r="M170" s="199" t="s">
        <v>1</v>
      </c>
      <c r="N170" s="200" t="s">
        <v>42</v>
      </c>
      <c r="O170" s="72"/>
      <c r="P170" s="201">
        <f>O170*H170</f>
        <v>0</v>
      </c>
      <c r="Q170" s="201">
        <v>2.2563422040000001</v>
      </c>
      <c r="R170" s="201">
        <f>Q170*H170</f>
        <v>15.61388805168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176</v>
      </c>
      <c r="AT170" s="203" t="s">
        <v>171</v>
      </c>
      <c r="AU170" s="203" t="s">
        <v>229</v>
      </c>
      <c r="AY170" s="17" t="s">
        <v>169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84</v>
      </c>
      <c r="BK170" s="204">
        <f>ROUND(I170*H170,2)</f>
        <v>0</v>
      </c>
      <c r="BL170" s="17" t="s">
        <v>176</v>
      </c>
      <c r="BM170" s="203" t="s">
        <v>511</v>
      </c>
    </row>
    <row r="171" spans="1:65" s="13" customFormat="1">
      <c r="B171" s="205"/>
      <c r="C171" s="206"/>
      <c r="D171" s="207" t="s">
        <v>187</v>
      </c>
      <c r="E171" s="208" t="s">
        <v>1</v>
      </c>
      <c r="F171" s="209" t="s">
        <v>512</v>
      </c>
      <c r="G171" s="206"/>
      <c r="H171" s="210">
        <v>1.92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187</v>
      </c>
      <c r="AU171" s="216" t="s">
        <v>229</v>
      </c>
      <c r="AV171" s="13" t="s">
        <v>86</v>
      </c>
      <c r="AW171" s="13" t="s">
        <v>34</v>
      </c>
      <c r="AX171" s="13" t="s">
        <v>77</v>
      </c>
      <c r="AY171" s="216" t="s">
        <v>169</v>
      </c>
    </row>
    <row r="172" spans="1:65" s="13" customFormat="1">
      <c r="B172" s="205"/>
      <c r="C172" s="206"/>
      <c r="D172" s="207" t="s">
        <v>187</v>
      </c>
      <c r="E172" s="208" t="s">
        <v>1</v>
      </c>
      <c r="F172" s="209" t="s">
        <v>483</v>
      </c>
      <c r="G172" s="206"/>
      <c r="H172" s="210">
        <v>5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187</v>
      </c>
      <c r="AU172" s="216" t="s">
        <v>229</v>
      </c>
      <c r="AV172" s="13" t="s">
        <v>86</v>
      </c>
      <c r="AW172" s="13" t="s">
        <v>34</v>
      </c>
      <c r="AX172" s="13" t="s">
        <v>77</v>
      </c>
      <c r="AY172" s="216" t="s">
        <v>169</v>
      </c>
    </row>
    <row r="173" spans="1:65" s="14" customFormat="1">
      <c r="B173" s="217"/>
      <c r="C173" s="218"/>
      <c r="D173" s="207" t="s">
        <v>187</v>
      </c>
      <c r="E173" s="219" t="s">
        <v>1</v>
      </c>
      <c r="F173" s="220" t="s">
        <v>190</v>
      </c>
      <c r="G173" s="218"/>
      <c r="H173" s="221">
        <v>6.92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187</v>
      </c>
      <c r="AU173" s="227" t="s">
        <v>229</v>
      </c>
      <c r="AV173" s="14" t="s">
        <v>176</v>
      </c>
      <c r="AW173" s="14" t="s">
        <v>34</v>
      </c>
      <c r="AX173" s="14" t="s">
        <v>84</v>
      </c>
      <c r="AY173" s="227" t="s">
        <v>169</v>
      </c>
    </row>
    <row r="174" spans="1:65" s="2" customFormat="1" ht="24.2" customHeight="1">
      <c r="A174" s="35"/>
      <c r="B174" s="36"/>
      <c r="C174" s="192" t="s">
        <v>251</v>
      </c>
      <c r="D174" s="192" t="s">
        <v>171</v>
      </c>
      <c r="E174" s="193" t="s">
        <v>513</v>
      </c>
      <c r="F174" s="194" t="s">
        <v>514</v>
      </c>
      <c r="G174" s="195" t="s">
        <v>184</v>
      </c>
      <c r="H174" s="196">
        <v>2</v>
      </c>
      <c r="I174" s="197"/>
      <c r="J174" s="198">
        <f>ROUND(I174*H174,2)</f>
        <v>0</v>
      </c>
      <c r="K174" s="194" t="s">
        <v>185</v>
      </c>
      <c r="L174" s="40"/>
      <c r="M174" s="199" t="s">
        <v>1</v>
      </c>
      <c r="N174" s="200" t="s">
        <v>42</v>
      </c>
      <c r="O174" s="72"/>
      <c r="P174" s="201">
        <f>O174*H174</f>
        <v>0</v>
      </c>
      <c r="Q174" s="201">
        <v>2.1485600000000001E-2</v>
      </c>
      <c r="R174" s="201">
        <f>Q174*H174</f>
        <v>4.2971200000000001E-2</v>
      </c>
      <c r="S174" s="201">
        <v>0</v>
      </c>
      <c r="T174" s="20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3" t="s">
        <v>176</v>
      </c>
      <c r="AT174" s="203" t="s">
        <v>171</v>
      </c>
      <c r="AU174" s="203" t="s">
        <v>229</v>
      </c>
      <c r="AY174" s="17" t="s">
        <v>169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84</v>
      </c>
      <c r="BK174" s="204">
        <f>ROUND(I174*H174,2)</f>
        <v>0</v>
      </c>
      <c r="BL174" s="17" t="s">
        <v>176</v>
      </c>
      <c r="BM174" s="203" t="s">
        <v>515</v>
      </c>
    </row>
    <row r="175" spans="1:65" s="13" customFormat="1">
      <c r="B175" s="205"/>
      <c r="C175" s="206"/>
      <c r="D175" s="207" t="s">
        <v>187</v>
      </c>
      <c r="E175" s="208" t="s">
        <v>1</v>
      </c>
      <c r="F175" s="209" t="s">
        <v>516</v>
      </c>
      <c r="G175" s="206"/>
      <c r="H175" s="210">
        <v>2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187</v>
      </c>
      <c r="AU175" s="216" t="s">
        <v>229</v>
      </c>
      <c r="AV175" s="13" t="s">
        <v>86</v>
      </c>
      <c r="AW175" s="13" t="s">
        <v>34</v>
      </c>
      <c r="AX175" s="13" t="s">
        <v>84</v>
      </c>
      <c r="AY175" s="216" t="s">
        <v>169</v>
      </c>
    </row>
    <row r="176" spans="1:65" s="2" customFormat="1" ht="14.45" customHeight="1">
      <c r="A176" s="35"/>
      <c r="B176" s="36"/>
      <c r="C176" s="232" t="s">
        <v>257</v>
      </c>
      <c r="D176" s="232" t="s">
        <v>217</v>
      </c>
      <c r="E176" s="233" t="s">
        <v>517</v>
      </c>
      <c r="F176" s="234" t="s">
        <v>518</v>
      </c>
      <c r="G176" s="235" t="s">
        <v>220</v>
      </c>
      <c r="H176" s="236">
        <v>4.8</v>
      </c>
      <c r="I176" s="237"/>
      <c r="J176" s="238">
        <f>ROUND(I176*H176,2)</f>
        <v>0</v>
      </c>
      <c r="K176" s="234" t="s">
        <v>185</v>
      </c>
      <c r="L176" s="239"/>
      <c r="M176" s="240" t="s">
        <v>1</v>
      </c>
      <c r="N176" s="241" t="s">
        <v>42</v>
      </c>
      <c r="O176" s="72"/>
      <c r="P176" s="201">
        <f>O176*H176</f>
        <v>0</v>
      </c>
      <c r="Q176" s="201">
        <v>1</v>
      </c>
      <c r="R176" s="201">
        <f>Q176*H176</f>
        <v>4.8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221</v>
      </c>
      <c r="AT176" s="203" t="s">
        <v>217</v>
      </c>
      <c r="AU176" s="203" t="s">
        <v>229</v>
      </c>
      <c r="AY176" s="17" t="s">
        <v>169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84</v>
      </c>
      <c r="BK176" s="204">
        <f>ROUND(I176*H176,2)</f>
        <v>0</v>
      </c>
      <c r="BL176" s="17" t="s">
        <v>176</v>
      </c>
      <c r="BM176" s="203" t="s">
        <v>519</v>
      </c>
    </row>
    <row r="177" spans="1:65" s="13" customFormat="1">
      <c r="B177" s="205"/>
      <c r="C177" s="206"/>
      <c r="D177" s="207" t="s">
        <v>187</v>
      </c>
      <c r="E177" s="208" t="s">
        <v>1</v>
      </c>
      <c r="F177" s="209" t="s">
        <v>520</v>
      </c>
      <c r="G177" s="206"/>
      <c r="H177" s="210">
        <v>4.8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187</v>
      </c>
      <c r="AU177" s="216" t="s">
        <v>229</v>
      </c>
      <c r="AV177" s="13" t="s">
        <v>86</v>
      </c>
      <c r="AW177" s="13" t="s">
        <v>34</v>
      </c>
      <c r="AX177" s="13" t="s">
        <v>84</v>
      </c>
      <c r="AY177" s="216" t="s">
        <v>169</v>
      </c>
    </row>
    <row r="178" spans="1:65" s="2" customFormat="1" ht="24.2" customHeight="1">
      <c r="A178" s="35"/>
      <c r="B178" s="36"/>
      <c r="C178" s="192" t="s">
        <v>263</v>
      </c>
      <c r="D178" s="192" t="s">
        <v>171</v>
      </c>
      <c r="E178" s="193" t="s">
        <v>521</v>
      </c>
      <c r="F178" s="194" t="s">
        <v>522</v>
      </c>
      <c r="G178" s="195" t="s">
        <v>523</v>
      </c>
      <c r="H178" s="196">
        <v>54</v>
      </c>
      <c r="I178" s="197"/>
      <c r="J178" s="198">
        <f>ROUND(I178*H178,2)</f>
        <v>0</v>
      </c>
      <c r="K178" s="194" t="s">
        <v>185</v>
      </c>
      <c r="L178" s="40"/>
      <c r="M178" s="199" t="s">
        <v>1</v>
      </c>
      <c r="N178" s="200" t="s">
        <v>42</v>
      </c>
      <c r="O178" s="72"/>
      <c r="P178" s="201">
        <f>O178*H178</f>
        <v>0</v>
      </c>
      <c r="Q178" s="201">
        <v>1.1868E-3</v>
      </c>
      <c r="R178" s="201">
        <f>Q178*H178</f>
        <v>6.4087199999999997E-2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176</v>
      </c>
      <c r="AT178" s="203" t="s">
        <v>171</v>
      </c>
      <c r="AU178" s="203" t="s">
        <v>229</v>
      </c>
      <c r="AY178" s="17" t="s">
        <v>169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84</v>
      </c>
      <c r="BK178" s="204">
        <f>ROUND(I178*H178,2)</f>
        <v>0</v>
      </c>
      <c r="BL178" s="17" t="s">
        <v>176</v>
      </c>
      <c r="BM178" s="203" t="s">
        <v>524</v>
      </c>
    </row>
    <row r="179" spans="1:65" s="2" customFormat="1" ht="19.5">
      <c r="A179" s="35"/>
      <c r="B179" s="36"/>
      <c r="C179" s="37"/>
      <c r="D179" s="207" t="s">
        <v>196</v>
      </c>
      <c r="E179" s="37"/>
      <c r="F179" s="228" t="s">
        <v>525</v>
      </c>
      <c r="G179" s="37"/>
      <c r="H179" s="37"/>
      <c r="I179" s="229"/>
      <c r="J179" s="37"/>
      <c r="K179" s="37"/>
      <c r="L179" s="40"/>
      <c r="M179" s="230"/>
      <c r="N179" s="231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196</v>
      </c>
      <c r="AU179" s="17" t="s">
        <v>229</v>
      </c>
    </row>
    <row r="180" spans="1:65" s="13" customFormat="1">
      <c r="B180" s="205"/>
      <c r="C180" s="206"/>
      <c r="D180" s="207" t="s">
        <v>187</v>
      </c>
      <c r="E180" s="208" t="s">
        <v>1</v>
      </c>
      <c r="F180" s="209" t="s">
        <v>526</v>
      </c>
      <c r="G180" s="206"/>
      <c r="H180" s="210">
        <v>54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187</v>
      </c>
      <c r="AU180" s="216" t="s">
        <v>229</v>
      </c>
      <c r="AV180" s="13" t="s">
        <v>86</v>
      </c>
      <c r="AW180" s="13" t="s">
        <v>34</v>
      </c>
      <c r="AX180" s="13" t="s">
        <v>84</v>
      </c>
      <c r="AY180" s="216" t="s">
        <v>169</v>
      </c>
    </row>
    <row r="181" spans="1:65" s="2" customFormat="1" ht="24.2" customHeight="1">
      <c r="A181" s="35"/>
      <c r="B181" s="36"/>
      <c r="C181" s="232" t="s">
        <v>8</v>
      </c>
      <c r="D181" s="232" t="s">
        <v>217</v>
      </c>
      <c r="E181" s="233" t="s">
        <v>527</v>
      </c>
      <c r="F181" s="234" t="s">
        <v>528</v>
      </c>
      <c r="G181" s="235" t="s">
        <v>220</v>
      </c>
      <c r="H181" s="236">
        <v>0.16200000000000001</v>
      </c>
      <c r="I181" s="237"/>
      <c r="J181" s="238">
        <f>ROUND(I181*H181,2)</f>
        <v>0</v>
      </c>
      <c r="K181" s="234" t="s">
        <v>185</v>
      </c>
      <c r="L181" s="239"/>
      <c r="M181" s="240" t="s">
        <v>1</v>
      </c>
      <c r="N181" s="241" t="s">
        <v>42</v>
      </c>
      <c r="O181" s="72"/>
      <c r="P181" s="201">
        <f>O181*H181</f>
        <v>0</v>
      </c>
      <c r="Q181" s="201">
        <v>1</v>
      </c>
      <c r="R181" s="201">
        <f>Q181*H181</f>
        <v>0.16200000000000001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221</v>
      </c>
      <c r="AT181" s="203" t="s">
        <v>217</v>
      </c>
      <c r="AU181" s="203" t="s">
        <v>229</v>
      </c>
      <c r="AY181" s="17" t="s">
        <v>169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84</v>
      </c>
      <c r="BK181" s="204">
        <f>ROUND(I181*H181,2)</f>
        <v>0</v>
      </c>
      <c r="BL181" s="17" t="s">
        <v>176</v>
      </c>
      <c r="BM181" s="203" t="s">
        <v>529</v>
      </c>
    </row>
    <row r="182" spans="1:65" s="2" customFormat="1" ht="19.5">
      <c r="A182" s="35"/>
      <c r="B182" s="36"/>
      <c r="C182" s="37"/>
      <c r="D182" s="207" t="s">
        <v>196</v>
      </c>
      <c r="E182" s="37"/>
      <c r="F182" s="228" t="s">
        <v>530</v>
      </c>
      <c r="G182" s="37"/>
      <c r="H182" s="37"/>
      <c r="I182" s="229"/>
      <c r="J182" s="37"/>
      <c r="K182" s="37"/>
      <c r="L182" s="40"/>
      <c r="M182" s="230"/>
      <c r="N182" s="231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196</v>
      </c>
      <c r="AU182" s="17" t="s">
        <v>229</v>
      </c>
    </row>
    <row r="183" spans="1:65" s="13" customFormat="1">
      <c r="B183" s="205"/>
      <c r="C183" s="206"/>
      <c r="D183" s="207" t="s">
        <v>187</v>
      </c>
      <c r="E183" s="208" t="s">
        <v>1</v>
      </c>
      <c r="F183" s="209" t="s">
        <v>531</v>
      </c>
      <c r="G183" s="206"/>
      <c r="H183" s="210">
        <v>0.16200000000000001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187</v>
      </c>
      <c r="AU183" s="216" t="s">
        <v>229</v>
      </c>
      <c r="AV183" s="13" t="s">
        <v>86</v>
      </c>
      <c r="AW183" s="13" t="s">
        <v>34</v>
      </c>
      <c r="AX183" s="13" t="s">
        <v>84</v>
      </c>
      <c r="AY183" s="216" t="s">
        <v>169</v>
      </c>
    </row>
    <row r="184" spans="1:65" s="2" customFormat="1" ht="14.45" customHeight="1">
      <c r="A184" s="35"/>
      <c r="B184" s="36"/>
      <c r="C184" s="192" t="s">
        <v>272</v>
      </c>
      <c r="D184" s="192" t="s">
        <v>171</v>
      </c>
      <c r="E184" s="193" t="s">
        <v>532</v>
      </c>
      <c r="F184" s="194" t="s">
        <v>533</v>
      </c>
      <c r="G184" s="195" t="s">
        <v>184</v>
      </c>
      <c r="H184" s="196">
        <v>6.48</v>
      </c>
      <c r="I184" s="197"/>
      <c r="J184" s="198">
        <f>ROUND(I184*H184,2)</f>
        <v>0</v>
      </c>
      <c r="K184" s="194" t="s">
        <v>185</v>
      </c>
      <c r="L184" s="40"/>
      <c r="M184" s="199" t="s">
        <v>1</v>
      </c>
      <c r="N184" s="200" t="s">
        <v>42</v>
      </c>
      <c r="O184" s="72"/>
      <c r="P184" s="201">
        <f>O184*H184</f>
        <v>0</v>
      </c>
      <c r="Q184" s="201">
        <v>2.4778600000000002</v>
      </c>
      <c r="R184" s="201">
        <f>Q184*H184</f>
        <v>16.056532800000003</v>
      </c>
      <c r="S184" s="201">
        <v>0</v>
      </c>
      <c r="T184" s="20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3" t="s">
        <v>176</v>
      </c>
      <c r="AT184" s="203" t="s">
        <v>171</v>
      </c>
      <c r="AU184" s="203" t="s">
        <v>229</v>
      </c>
      <c r="AY184" s="17" t="s">
        <v>169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7" t="s">
        <v>84</v>
      </c>
      <c r="BK184" s="204">
        <f>ROUND(I184*H184,2)</f>
        <v>0</v>
      </c>
      <c r="BL184" s="17" t="s">
        <v>176</v>
      </c>
      <c r="BM184" s="203" t="s">
        <v>534</v>
      </c>
    </row>
    <row r="185" spans="1:65" s="2" customFormat="1" ht="19.5">
      <c r="A185" s="35"/>
      <c r="B185" s="36"/>
      <c r="C185" s="37"/>
      <c r="D185" s="207" t="s">
        <v>196</v>
      </c>
      <c r="E185" s="37"/>
      <c r="F185" s="228" t="s">
        <v>535</v>
      </c>
      <c r="G185" s="37"/>
      <c r="H185" s="37"/>
      <c r="I185" s="229"/>
      <c r="J185" s="37"/>
      <c r="K185" s="37"/>
      <c r="L185" s="40"/>
      <c r="M185" s="230"/>
      <c r="N185" s="231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196</v>
      </c>
      <c r="AU185" s="17" t="s">
        <v>229</v>
      </c>
    </row>
    <row r="186" spans="1:65" s="13" customFormat="1">
      <c r="B186" s="205"/>
      <c r="C186" s="206"/>
      <c r="D186" s="207" t="s">
        <v>187</v>
      </c>
      <c r="E186" s="208" t="s">
        <v>1</v>
      </c>
      <c r="F186" s="209" t="s">
        <v>536</v>
      </c>
      <c r="G186" s="206"/>
      <c r="H186" s="210">
        <v>5.4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187</v>
      </c>
      <c r="AU186" s="216" t="s">
        <v>229</v>
      </c>
      <c r="AV186" s="13" t="s">
        <v>86</v>
      </c>
      <c r="AW186" s="13" t="s">
        <v>34</v>
      </c>
      <c r="AX186" s="13" t="s">
        <v>84</v>
      </c>
      <c r="AY186" s="216" t="s">
        <v>169</v>
      </c>
    </row>
    <row r="187" spans="1:65" s="13" customFormat="1">
      <c r="B187" s="205"/>
      <c r="C187" s="206"/>
      <c r="D187" s="207" t="s">
        <v>187</v>
      </c>
      <c r="E187" s="206"/>
      <c r="F187" s="209" t="s">
        <v>537</v>
      </c>
      <c r="G187" s="206"/>
      <c r="H187" s="210">
        <v>6.48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187</v>
      </c>
      <c r="AU187" s="216" t="s">
        <v>229</v>
      </c>
      <c r="AV187" s="13" t="s">
        <v>86</v>
      </c>
      <c r="AW187" s="13" t="s">
        <v>4</v>
      </c>
      <c r="AX187" s="13" t="s">
        <v>84</v>
      </c>
      <c r="AY187" s="216" t="s">
        <v>169</v>
      </c>
    </row>
    <row r="188" spans="1:65" s="2" customFormat="1" ht="14.45" customHeight="1">
      <c r="A188" s="35"/>
      <c r="B188" s="36"/>
      <c r="C188" s="192" t="s">
        <v>276</v>
      </c>
      <c r="D188" s="192" t="s">
        <v>171</v>
      </c>
      <c r="E188" s="193" t="s">
        <v>538</v>
      </c>
      <c r="F188" s="194" t="s">
        <v>539</v>
      </c>
      <c r="G188" s="195" t="s">
        <v>174</v>
      </c>
      <c r="H188" s="196">
        <v>20</v>
      </c>
      <c r="I188" s="197"/>
      <c r="J188" s="198">
        <f>ROUND(I188*H188,2)</f>
        <v>0</v>
      </c>
      <c r="K188" s="194" t="s">
        <v>185</v>
      </c>
      <c r="L188" s="40"/>
      <c r="M188" s="199" t="s">
        <v>1</v>
      </c>
      <c r="N188" s="200" t="s">
        <v>42</v>
      </c>
      <c r="O188" s="72"/>
      <c r="P188" s="201">
        <f>O188*H188</f>
        <v>0</v>
      </c>
      <c r="Q188" s="201">
        <v>4.1744200000000002E-2</v>
      </c>
      <c r="R188" s="201">
        <f>Q188*H188</f>
        <v>0.83488400000000007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176</v>
      </c>
      <c r="AT188" s="203" t="s">
        <v>171</v>
      </c>
      <c r="AU188" s="203" t="s">
        <v>229</v>
      </c>
      <c r="AY188" s="17" t="s">
        <v>169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84</v>
      </c>
      <c r="BK188" s="204">
        <f>ROUND(I188*H188,2)</f>
        <v>0</v>
      </c>
      <c r="BL188" s="17" t="s">
        <v>176</v>
      </c>
      <c r="BM188" s="203" t="s">
        <v>540</v>
      </c>
    </row>
    <row r="189" spans="1:65" s="13" customFormat="1">
      <c r="B189" s="205"/>
      <c r="C189" s="206"/>
      <c r="D189" s="207" t="s">
        <v>187</v>
      </c>
      <c r="E189" s="208" t="s">
        <v>1</v>
      </c>
      <c r="F189" s="209" t="s">
        <v>541</v>
      </c>
      <c r="G189" s="206"/>
      <c r="H189" s="210">
        <v>20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187</v>
      </c>
      <c r="AU189" s="216" t="s">
        <v>229</v>
      </c>
      <c r="AV189" s="13" t="s">
        <v>86</v>
      </c>
      <c r="AW189" s="13" t="s">
        <v>34</v>
      </c>
      <c r="AX189" s="13" t="s">
        <v>84</v>
      </c>
      <c r="AY189" s="216" t="s">
        <v>169</v>
      </c>
    </row>
    <row r="190" spans="1:65" s="2" customFormat="1" ht="14.45" customHeight="1">
      <c r="A190" s="35"/>
      <c r="B190" s="36"/>
      <c r="C190" s="192" t="s">
        <v>280</v>
      </c>
      <c r="D190" s="192" t="s">
        <v>171</v>
      </c>
      <c r="E190" s="193" t="s">
        <v>542</v>
      </c>
      <c r="F190" s="194" t="s">
        <v>543</v>
      </c>
      <c r="G190" s="195" t="s">
        <v>174</v>
      </c>
      <c r="H190" s="196">
        <v>20</v>
      </c>
      <c r="I190" s="197"/>
      <c r="J190" s="198">
        <f>ROUND(I190*H190,2)</f>
        <v>0</v>
      </c>
      <c r="K190" s="194" t="s">
        <v>185</v>
      </c>
      <c r="L190" s="40"/>
      <c r="M190" s="199" t="s">
        <v>1</v>
      </c>
      <c r="N190" s="200" t="s">
        <v>42</v>
      </c>
      <c r="O190" s="72"/>
      <c r="P190" s="201">
        <f>O190*H190</f>
        <v>0</v>
      </c>
      <c r="Q190" s="201">
        <v>1.5E-5</v>
      </c>
      <c r="R190" s="201">
        <f>Q190*H190</f>
        <v>3.0000000000000003E-4</v>
      </c>
      <c r="S190" s="201">
        <v>0</v>
      </c>
      <c r="T190" s="20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3" t="s">
        <v>176</v>
      </c>
      <c r="AT190" s="203" t="s">
        <v>171</v>
      </c>
      <c r="AU190" s="203" t="s">
        <v>229</v>
      </c>
      <c r="AY190" s="17" t="s">
        <v>169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84</v>
      </c>
      <c r="BK190" s="204">
        <f>ROUND(I190*H190,2)</f>
        <v>0</v>
      </c>
      <c r="BL190" s="17" t="s">
        <v>176</v>
      </c>
      <c r="BM190" s="203" t="s">
        <v>544</v>
      </c>
    </row>
    <row r="191" spans="1:65" s="2" customFormat="1" ht="14.45" customHeight="1">
      <c r="A191" s="35"/>
      <c r="B191" s="36"/>
      <c r="C191" s="192" t="s">
        <v>285</v>
      </c>
      <c r="D191" s="192" t="s">
        <v>171</v>
      </c>
      <c r="E191" s="193" t="s">
        <v>545</v>
      </c>
      <c r="F191" s="194" t="s">
        <v>546</v>
      </c>
      <c r="G191" s="195" t="s">
        <v>220</v>
      </c>
      <c r="H191" s="196">
        <v>0.97199999999999998</v>
      </c>
      <c r="I191" s="197"/>
      <c r="J191" s="198">
        <f>ROUND(I191*H191,2)</f>
        <v>0</v>
      </c>
      <c r="K191" s="194" t="s">
        <v>185</v>
      </c>
      <c r="L191" s="40"/>
      <c r="M191" s="199" t="s">
        <v>1</v>
      </c>
      <c r="N191" s="200" t="s">
        <v>42</v>
      </c>
      <c r="O191" s="72"/>
      <c r="P191" s="201">
        <f>O191*H191</f>
        <v>0</v>
      </c>
      <c r="Q191" s="201">
        <v>1.0487652000000001</v>
      </c>
      <c r="R191" s="201">
        <f>Q191*H191</f>
        <v>1.0193997744000001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176</v>
      </c>
      <c r="AT191" s="203" t="s">
        <v>171</v>
      </c>
      <c r="AU191" s="203" t="s">
        <v>229</v>
      </c>
      <c r="AY191" s="17" t="s">
        <v>169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84</v>
      </c>
      <c r="BK191" s="204">
        <f>ROUND(I191*H191,2)</f>
        <v>0</v>
      </c>
      <c r="BL191" s="17" t="s">
        <v>176</v>
      </c>
      <c r="BM191" s="203" t="s">
        <v>547</v>
      </c>
    </row>
    <row r="192" spans="1:65" s="13" customFormat="1">
      <c r="B192" s="205"/>
      <c r="C192" s="206"/>
      <c r="D192" s="207" t="s">
        <v>187</v>
      </c>
      <c r="E192" s="208" t="s">
        <v>1</v>
      </c>
      <c r="F192" s="209" t="s">
        <v>548</v>
      </c>
      <c r="G192" s="206"/>
      <c r="H192" s="210">
        <v>0.97199999999999998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187</v>
      </c>
      <c r="AU192" s="216" t="s">
        <v>229</v>
      </c>
      <c r="AV192" s="13" t="s">
        <v>86</v>
      </c>
      <c r="AW192" s="13" t="s">
        <v>34</v>
      </c>
      <c r="AX192" s="13" t="s">
        <v>84</v>
      </c>
      <c r="AY192" s="216" t="s">
        <v>169</v>
      </c>
    </row>
    <row r="193" spans="1:65" s="2" customFormat="1" ht="14.45" customHeight="1">
      <c r="A193" s="35"/>
      <c r="B193" s="36"/>
      <c r="C193" s="192" t="s">
        <v>292</v>
      </c>
      <c r="D193" s="192" t="s">
        <v>171</v>
      </c>
      <c r="E193" s="193" t="s">
        <v>549</v>
      </c>
      <c r="F193" s="194" t="s">
        <v>550</v>
      </c>
      <c r="G193" s="195" t="s">
        <v>184</v>
      </c>
      <c r="H193" s="196">
        <v>2</v>
      </c>
      <c r="I193" s="197"/>
      <c r="J193" s="198">
        <f>ROUND(I193*H193,2)</f>
        <v>0</v>
      </c>
      <c r="K193" s="194" t="s">
        <v>185</v>
      </c>
      <c r="L193" s="40"/>
      <c r="M193" s="199" t="s">
        <v>1</v>
      </c>
      <c r="N193" s="200" t="s">
        <v>42</v>
      </c>
      <c r="O193" s="72"/>
      <c r="P193" s="201">
        <f>O193*H193</f>
        <v>0</v>
      </c>
      <c r="Q193" s="201">
        <v>0.13208165999999999</v>
      </c>
      <c r="R193" s="201">
        <f>Q193*H193</f>
        <v>0.26416331999999998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176</v>
      </c>
      <c r="AT193" s="203" t="s">
        <v>171</v>
      </c>
      <c r="AU193" s="203" t="s">
        <v>229</v>
      </c>
      <c r="AY193" s="17" t="s">
        <v>169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84</v>
      </c>
      <c r="BK193" s="204">
        <f>ROUND(I193*H193,2)</f>
        <v>0</v>
      </c>
      <c r="BL193" s="17" t="s">
        <v>176</v>
      </c>
      <c r="BM193" s="203" t="s">
        <v>551</v>
      </c>
    </row>
    <row r="194" spans="1:65" s="2" customFormat="1" ht="19.5">
      <c r="A194" s="35"/>
      <c r="B194" s="36"/>
      <c r="C194" s="37"/>
      <c r="D194" s="207" t="s">
        <v>196</v>
      </c>
      <c r="E194" s="37"/>
      <c r="F194" s="228" t="s">
        <v>552</v>
      </c>
      <c r="G194" s="37"/>
      <c r="H194" s="37"/>
      <c r="I194" s="229"/>
      <c r="J194" s="37"/>
      <c r="K194" s="37"/>
      <c r="L194" s="40"/>
      <c r="M194" s="230"/>
      <c r="N194" s="231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196</v>
      </c>
      <c r="AU194" s="17" t="s">
        <v>229</v>
      </c>
    </row>
    <row r="195" spans="1:65" s="2" customFormat="1" ht="24.2" customHeight="1">
      <c r="A195" s="35"/>
      <c r="B195" s="36"/>
      <c r="C195" s="192" t="s">
        <v>7</v>
      </c>
      <c r="D195" s="192" t="s">
        <v>171</v>
      </c>
      <c r="E195" s="193" t="s">
        <v>553</v>
      </c>
      <c r="F195" s="194" t="s">
        <v>554</v>
      </c>
      <c r="G195" s="195" t="s">
        <v>184</v>
      </c>
      <c r="H195" s="196">
        <v>2</v>
      </c>
      <c r="I195" s="197"/>
      <c r="J195" s="198">
        <f>ROUND(I195*H195,2)</f>
        <v>0</v>
      </c>
      <c r="K195" s="194" t="s">
        <v>185</v>
      </c>
      <c r="L195" s="40"/>
      <c r="M195" s="199" t="s">
        <v>1</v>
      </c>
      <c r="N195" s="200" t="s">
        <v>42</v>
      </c>
      <c r="O195" s="72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176</v>
      </c>
      <c r="AT195" s="203" t="s">
        <v>171</v>
      </c>
      <c r="AU195" s="203" t="s">
        <v>229</v>
      </c>
      <c r="AY195" s="17" t="s">
        <v>169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84</v>
      </c>
      <c r="BK195" s="204">
        <f>ROUND(I195*H195,2)</f>
        <v>0</v>
      </c>
      <c r="BL195" s="17" t="s">
        <v>176</v>
      </c>
      <c r="BM195" s="203" t="s">
        <v>555</v>
      </c>
    </row>
    <row r="196" spans="1:65" s="12" customFormat="1" ht="22.9" customHeight="1">
      <c r="B196" s="176"/>
      <c r="C196" s="177"/>
      <c r="D196" s="178" t="s">
        <v>76</v>
      </c>
      <c r="E196" s="190" t="s">
        <v>176</v>
      </c>
      <c r="F196" s="190" t="s">
        <v>237</v>
      </c>
      <c r="G196" s="177"/>
      <c r="H196" s="177"/>
      <c r="I196" s="180"/>
      <c r="J196" s="191">
        <f>BK196</f>
        <v>0</v>
      </c>
      <c r="K196" s="177"/>
      <c r="L196" s="182"/>
      <c r="M196" s="183"/>
      <c r="N196" s="184"/>
      <c r="O196" s="184"/>
      <c r="P196" s="185">
        <f>SUM(P197:P221)</f>
        <v>0</v>
      </c>
      <c r="Q196" s="184"/>
      <c r="R196" s="185">
        <f>SUM(R197:R221)</f>
        <v>213.86641891999997</v>
      </c>
      <c r="S196" s="184"/>
      <c r="T196" s="186">
        <f>SUM(T197:T221)</f>
        <v>0</v>
      </c>
      <c r="AR196" s="187" t="s">
        <v>84</v>
      </c>
      <c r="AT196" s="188" t="s">
        <v>76</v>
      </c>
      <c r="AU196" s="188" t="s">
        <v>84</v>
      </c>
      <c r="AY196" s="187" t="s">
        <v>169</v>
      </c>
      <c r="BK196" s="189">
        <f>SUM(BK197:BK221)</f>
        <v>0</v>
      </c>
    </row>
    <row r="197" spans="1:65" s="2" customFormat="1" ht="24.2" customHeight="1">
      <c r="A197" s="35"/>
      <c r="B197" s="36"/>
      <c r="C197" s="192" t="s">
        <v>306</v>
      </c>
      <c r="D197" s="192" t="s">
        <v>171</v>
      </c>
      <c r="E197" s="193" t="s">
        <v>239</v>
      </c>
      <c r="F197" s="194" t="s">
        <v>240</v>
      </c>
      <c r="G197" s="195" t="s">
        <v>174</v>
      </c>
      <c r="H197" s="196">
        <v>131</v>
      </c>
      <c r="I197" s="197"/>
      <c r="J197" s="198">
        <f>ROUND(I197*H197,2)</f>
        <v>0</v>
      </c>
      <c r="K197" s="194" t="s">
        <v>185</v>
      </c>
      <c r="L197" s="40"/>
      <c r="M197" s="199" t="s">
        <v>1</v>
      </c>
      <c r="N197" s="200" t="s">
        <v>42</v>
      </c>
      <c r="O197" s="72"/>
      <c r="P197" s="201">
        <f>O197*H197</f>
        <v>0</v>
      </c>
      <c r="Q197" s="201">
        <v>0.34190999999999999</v>
      </c>
      <c r="R197" s="201">
        <f>Q197*H197</f>
        <v>44.790210000000002</v>
      </c>
      <c r="S197" s="201">
        <v>0</v>
      </c>
      <c r="T197" s="20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176</v>
      </c>
      <c r="AT197" s="203" t="s">
        <v>171</v>
      </c>
      <c r="AU197" s="203" t="s">
        <v>86</v>
      </c>
      <c r="AY197" s="17" t="s">
        <v>169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84</v>
      </c>
      <c r="BK197" s="204">
        <f>ROUND(I197*H197,2)</f>
        <v>0</v>
      </c>
      <c r="BL197" s="17" t="s">
        <v>176</v>
      </c>
      <c r="BM197" s="203" t="s">
        <v>556</v>
      </c>
    </row>
    <row r="198" spans="1:65" s="2" customFormat="1" ht="19.5">
      <c r="A198" s="35"/>
      <c r="B198" s="36"/>
      <c r="C198" s="37"/>
      <c r="D198" s="207" t="s">
        <v>196</v>
      </c>
      <c r="E198" s="37"/>
      <c r="F198" s="228" t="s">
        <v>242</v>
      </c>
      <c r="G198" s="37"/>
      <c r="H198" s="37"/>
      <c r="I198" s="229"/>
      <c r="J198" s="37"/>
      <c r="K198" s="37"/>
      <c r="L198" s="40"/>
      <c r="M198" s="230"/>
      <c r="N198" s="231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196</v>
      </c>
      <c r="AU198" s="17" t="s">
        <v>86</v>
      </c>
    </row>
    <row r="199" spans="1:65" s="13" customFormat="1">
      <c r="B199" s="205"/>
      <c r="C199" s="206"/>
      <c r="D199" s="207" t="s">
        <v>187</v>
      </c>
      <c r="E199" s="208" t="s">
        <v>1</v>
      </c>
      <c r="F199" s="209" t="s">
        <v>557</v>
      </c>
      <c r="G199" s="206"/>
      <c r="H199" s="210">
        <v>19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187</v>
      </c>
      <c r="AU199" s="216" t="s">
        <v>86</v>
      </c>
      <c r="AV199" s="13" t="s">
        <v>86</v>
      </c>
      <c r="AW199" s="13" t="s">
        <v>34</v>
      </c>
      <c r="AX199" s="13" t="s">
        <v>77</v>
      </c>
      <c r="AY199" s="216" t="s">
        <v>169</v>
      </c>
    </row>
    <row r="200" spans="1:65" s="13" customFormat="1">
      <c r="B200" s="205"/>
      <c r="C200" s="206"/>
      <c r="D200" s="207" t="s">
        <v>187</v>
      </c>
      <c r="E200" s="208" t="s">
        <v>1</v>
      </c>
      <c r="F200" s="209" t="s">
        <v>558</v>
      </c>
      <c r="G200" s="206"/>
      <c r="H200" s="210">
        <v>56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187</v>
      </c>
      <c r="AU200" s="216" t="s">
        <v>86</v>
      </c>
      <c r="AV200" s="13" t="s">
        <v>86</v>
      </c>
      <c r="AW200" s="13" t="s">
        <v>34</v>
      </c>
      <c r="AX200" s="13" t="s">
        <v>77</v>
      </c>
      <c r="AY200" s="216" t="s">
        <v>169</v>
      </c>
    </row>
    <row r="201" spans="1:65" s="13" customFormat="1">
      <c r="B201" s="205"/>
      <c r="C201" s="206"/>
      <c r="D201" s="207" t="s">
        <v>187</v>
      </c>
      <c r="E201" s="208" t="s">
        <v>1</v>
      </c>
      <c r="F201" s="209" t="s">
        <v>559</v>
      </c>
      <c r="G201" s="206"/>
      <c r="H201" s="210">
        <v>56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187</v>
      </c>
      <c r="AU201" s="216" t="s">
        <v>86</v>
      </c>
      <c r="AV201" s="13" t="s">
        <v>86</v>
      </c>
      <c r="AW201" s="13" t="s">
        <v>34</v>
      </c>
      <c r="AX201" s="13" t="s">
        <v>77</v>
      </c>
      <c r="AY201" s="216" t="s">
        <v>169</v>
      </c>
    </row>
    <row r="202" spans="1:65" s="14" customFormat="1">
      <c r="B202" s="217"/>
      <c r="C202" s="218"/>
      <c r="D202" s="207" t="s">
        <v>187</v>
      </c>
      <c r="E202" s="219" t="s">
        <v>1</v>
      </c>
      <c r="F202" s="220" t="s">
        <v>190</v>
      </c>
      <c r="G202" s="218"/>
      <c r="H202" s="221">
        <v>131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187</v>
      </c>
      <c r="AU202" s="227" t="s">
        <v>86</v>
      </c>
      <c r="AV202" s="14" t="s">
        <v>176</v>
      </c>
      <c r="AW202" s="14" t="s">
        <v>34</v>
      </c>
      <c r="AX202" s="14" t="s">
        <v>84</v>
      </c>
      <c r="AY202" s="227" t="s">
        <v>169</v>
      </c>
    </row>
    <row r="203" spans="1:65" s="2" customFormat="1" ht="24.2" customHeight="1">
      <c r="A203" s="35"/>
      <c r="B203" s="36"/>
      <c r="C203" s="192" t="s">
        <v>311</v>
      </c>
      <c r="D203" s="192" t="s">
        <v>171</v>
      </c>
      <c r="E203" s="193" t="s">
        <v>248</v>
      </c>
      <c r="F203" s="194" t="s">
        <v>249</v>
      </c>
      <c r="G203" s="195" t="s">
        <v>174</v>
      </c>
      <c r="H203" s="196">
        <v>131</v>
      </c>
      <c r="I203" s="197"/>
      <c r="J203" s="198">
        <f>ROUND(I203*H203,2)</f>
        <v>0</v>
      </c>
      <c r="K203" s="194" t="s">
        <v>185</v>
      </c>
      <c r="L203" s="40"/>
      <c r="M203" s="199" t="s">
        <v>1</v>
      </c>
      <c r="N203" s="200" t="s">
        <v>42</v>
      </c>
      <c r="O203" s="72"/>
      <c r="P203" s="201">
        <f>O203*H203</f>
        <v>0</v>
      </c>
      <c r="Q203" s="201">
        <v>1.287812</v>
      </c>
      <c r="R203" s="201">
        <f>Q203*H203</f>
        <v>168.703372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176</v>
      </c>
      <c r="AT203" s="203" t="s">
        <v>171</v>
      </c>
      <c r="AU203" s="203" t="s">
        <v>86</v>
      </c>
      <c r="AY203" s="17" t="s">
        <v>169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84</v>
      </c>
      <c r="BK203" s="204">
        <f>ROUND(I203*H203,2)</f>
        <v>0</v>
      </c>
      <c r="BL203" s="17" t="s">
        <v>176</v>
      </c>
      <c r="BM203" s="203" t="s">
        <v>560</v>
      </c>
    </row>
    <row r="204" spans="1:65" s="13" customFormat="1">
      <c r="B204" s="205"/>
      <c r="C204" s="206"/>
      <c r="D204" s="207" t="s">
        <v>187</v>
      </c>
      <c r="E204" s="208" t="s">
        <v>1</v>
      </c>
      <c r="F204" s="209" t="s">
        <v>557</v>
      </c>
      <c r="G204" s="206"/>
      <c r="H204" s="210">
        <v>19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187</v>
      </c>
      <c r="AU204" s="216" t="s">
        <v>86</v>
      </c>
      <c r="AV204" s="13" t="s">
        <v>86</v>
      </c>
      <c r="AW204" s="13" t="s">
        <v>34</v>
      </c>
      <c r="AX204" s="13" t="s">
        <v>77</v>
      </c>
      <c r="AY204" s="216" t="s">
        <v>169</v>
      </c>
    </row>
    <row r="205" spans="1:65" s="13" customFormat="1">
      <c r="B205" s="205"/>
      <c r="C205" s="206"/>
      <c r="D205" s="207" t="s">
        <v>187</v>
      </c>
      <c r="E205" s="208" t="s">
        <v>1</v>
      </c>
      <c r="F205" s="209" t="s">
        <v>558</v>
      </c>
      <c r="G205" s="206"/>
      <c r="H205" s="210">
        <v>56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187</v>
      </c>
      <c r="AU205" s="216" t="s">
        <v>86</v>
      </c>
      <c r="AV205" s="13" t="s">
        <v>86</v>
      </c>
      <c r="AW205" s="13" t="s">
        <v>34</v>
      </c>
      <c r="AX205" s="13" t="s">
        <v>77</v>
      </c>
      <c r="AY205" s="216" t="s">
        <v>169</v>
      </c>
    </row>
    <row r="206" spans="1:65" s="13" customFormat="1">
      <c r="B206" s="205"/>
      <c r="C206" s="206"/>
      <c r="D206" s="207" t="s">
        <v>187</v>
      </c>
      <c r="E206" s="208" t="s">
        <v>1</v>
      </c>
      <c r="F206" s="209" t="s">
        <v>559</v>
      </c>
      <c r="G206" s="206"/>
      <c r="H206" s="210">
        <v>56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187</v>
      </c>
      <c r="AU206" s="216" t="s">
        <v>86</v>
      </c>
      <c r="AV206" s="13" t="s">
        <v>86</v>
      </c>
      <c r="AW206" s="13" t="s">
        <v>34</v>
      </c>
      <c r="AX206" s="13" t="s">
        <v>77</v>
      </c>
      <c r="AY206" s="216" t="s">
        <v>169</v>
      </c>
    </row>
    <row r="207" spans="1:65" s="14" customFormat="1">
      <c r="B207" s="217"/>
      <c r="C207" s="218"/>
      <c r="D207" s="207" t="s">
        <v>187</v>
      </c>
      <c r="E207" s="219" t="s">
        <v>1</v>
      </c>
      <c r="F207" s="220" t="s">
        <v>190</v>
      </c>
      <c r="G207" s="218"/>
      <c r="H207" s="221">
        <v>131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187</v>
      </c>
      <c r="AU207" s="227" t="s">
        <v>86</v>
      </c>
      <c r="AV207" s="14" t="s">
        <v>176</v>
      </c>
      <c r="AW207" s="14" t="s">
        <v>34</v>
      </c>
      <c r="AX207" s="14" t="s">
        <v>84</v>
      </c>
      <c r="AY207" s="227" t="s">
        <v>169</v>
      </c>
    </row>
    <row r="208" spans="1:65" s="2" customFormat="1" ht="14.45" customHeight="1">
      <c r="A208" s="35"/>
      <c r="B208" s="36"/>
      <c r="C208" s="192" t="s">
        <v>316</v>
      </c>
      <c r="D208" s="192" t="s">
        <v>171</v>
      </c>
      <c r="E208" s="193" t="s">
        <v>268</v>
      </c>
      <c r="F208" s="194" t="s">
        <v>269</v>
      </c>
      <c r="G208" s="195" t="s">
        <v>194</v>
      </c>
      <c r="H208" s="196">
        <v>18</v>
      </c>
      <c r="I208" s="197"/>
      <c r="J208" s="198">
        <f>ROUND(I208*H208,2)</f>
        <v>0</v>
      </c>
      <c r="K208" s="194" t="s">
        <v>185</v>
      </c>
      <c r="L208" s="40"/>
      <c r="M208" s="199" t="s">
        <v>1</v>
      </c>
      <c r="N208" s="200" t="s">
        <v>42</v>
      </c>
      <c r="O208" s="72"/>
      <c r="P208" s="201">
        <f>O208*H208</f>
        <v>0</v>
      </c>
      <c r="Q208" s="201">
        <v>1.17E-3</v>
      </c>
      <c r="R208" s="201">
        <f>Q208*H208</f>
        <v>2.1060000000000002E-2</v>
      </c>
      <c r="S208" s="201">
        <v>0</v>
      </c>
      <c r="T208" s="20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3" t="s">
        <v>176</v>
      </c>
      <c r="AT208" s="203" t="s">
        <v>171</v>
      </c>
      <c r="AU208" s="203" t="s">
        <v>86</v>
      </c>
      <c r="AY208" s="17" t="s">
        <v>169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84</v>
      </c>
      <c r="BK208" s="204">
        <f>ROUND(I208*H208,2)</f>
        <v>0</v>
      </c>
      <c r="BL208" s="17" t="s">
        <v>176</v>
      </c>
      <c r="BM208" s="203" t="s">
        <v>561</v>
      </c>
    </row>
    <row r="209" spans="1:65" s="13" customFormat="1">
      <c r="B209" s="205"/>
      <c r="C209" s="206"/>
      <c r="D209" s="207" t="s">
        <v>187</v>
      </c>
      <c r="E209" s="208" t="s">
        <v>1</v>
      </c>
      <c r="F209" s="209" t="s">
        <v>562</v>
      </c>
      <c r="G209" s="206"/>
      <c r="H209" s="210">
        <v>18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187</v>
      </c>
      <c r="AU209" s="216" t="s">
        <v>86</v>
      </c>
      <c r="AV209" s="13" t="s">
        <v>86</v>
      </c>
      <c r="AW209" s="13" t="s">
        <v>34</v>
      </c>
      <c r="AX209" s="13" t="s">
        <v>84</v>
      </c>
      <c r="AY209" s="216" t="s">
        <v>169</v>
      </c>
    </row>
    <row r="210" spans="1:65" s="2" customFormat="1" ht="14.45" customHeight="1">
      <c r="A210" s="35"/>
      <c r="B210" s="36"/>
      <c r="C210" s="192" t="s">
        <v>320</v>
      </c>
      <c r="D210" s="192" t="s">
        <v>171</v>
      </c>
      <c r="E210" s="193" t="s">
        <v>273</v>
      </c>
      <c r="F210" s="194" t="s">
        <v>274</v>
      </c>
      <c r="G210" s="195" t="s">
        <v>194</v>
      </c>
      <c r="H210" s="196">
        <v>18</v>
      </c>
      <c r="I210" s="197"/>
      <c r="J210" s="198">
        <f>ROUND(I210*H210,2)</f>
        <v>0</v>
      </c>
      <c r="K210" s="194" t="s">
        <v>185</v>
      </c>
      <c r="L210" s="40"/>
      <c r="M210" s="199" t="s">
        <v>1</v>
      </c>
      <c r="N210" s="200" t="s">
        <v>42</v>
      </c>
      <c r="O210" s="72"/>
      <c r="P210" s="201">
        <f>O210*H210</f>
        <v>0</v>
      </c>
      <c r="Q210" s="201">
        <v>5.8049999999999996E-4</v>
      </c>
      <c r="R210" s="201">
        <f>Q210*H210</f>
        <v>1.0449E-2</v>
      </c>
      <c r="S210" s="201">
        <v>0</v>
      </c>
      <c r="T210" s="20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3" t="s">
        <v>176</v>
      </c>
      <c r="AT210" s="203" t="s">
        <v>171</v>
      </c>
      <c r="AU210" s="203" t="s">
        <v>86</v>
      </c>
      <c r="AY210" s="17" t="s">
        <v>169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84</v>
      </c>
      <c r="BK210" s="204">
        <f>ROUND(I210*H210,2)</f>
        <v>0</v>
      </c>
      <c r="BL210" s="17" t="s">
        <v>176</v>
      </c>
      <c r="BM210" s="203" t="s">
        <v>563</v>
      </c>
    </row>
    <row r="211" spans="1:65" s="2" customFormat="1" ht="24.2" customHeight="1">
      <c r="A211" s="35"/>
      <c r="B211" s="36"/>
      <c r="C211" s="232" t="s">
        <v>332</v>
      </c>
      <c r="D211" s="232" t="s">
        <v>217</v>
      </c>
      <c r="E211" s="233" t="s">
        <v>277</v>
      </c>
      <c r="F211" s="234" t="s">
        <v>278</v>
      </c>
      <c r="G211" s="235" t="s">
        <v>220</v>
      </c>
      <c r="H211" s="236">
        <v>0.16600000000000001</v>
      </c>
      <c r="I211" s="237"/>
      <c r="J211" s="238">
        <f>ROUND(I211*H211,2)</f>
        <v>0</v>
      </c>
      <c r="K211" s="234" t="s">
        <v>185</v>
      </c>
      <c r="L211" s="239"/>
      <c r="M211" s="240" t="s">
        <v>1</v>
      </c>
      <c r="N211" s="241" t="s">
        <v>42</v>
      </c>
      <c r="O211" s="72"/>
      <c r="P211" s="201">
        <f>O211*H211</f>
        <v>0</v>
      </c>
      <c r="Q211" s="201">
        <v>1</v>
      </c>
      <c r="R211" s="201">
        <f>Q211*H211</f>
        <v>0.16600000000000001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221</v>
      </c>
      <c r="AT211" s="203" t="s">
        <v>217</v>
      </c>
      <c r="AU211" s="203" t="s">
        <v>86</v>
      </c>
      <c r="AY211" s="17" t="s">
        <v>169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84</v>
      </c>
      <c r="BK211" s="204">
        <f>ROUND(I211*H211,2)</f>
        <v>0</v>
      </c>
      <c r="BL211" s="17" t="s">
        <v>176</v>
      </c>
      <c r="BM211" s="203" t="s">
        <v>564</v>
      </c>
    </row>
    <row r="212" spans="1:65" s="2" customFormat="1" ht="24.2" customHeight="1">
      <c r="A212" s="35"/>
      <c r="B212" s="36"/>
      <c r="C212" s="232" t="s">
        <v>338</v>
      </c>
      <c r="D212" s="232" t="s">
        <v>217</v>
      </c>
      <c r="E212" s="233" t="s">
        <v>281</v>
      </c>
      <c r="F212" s="234" t="s">
        <v>282</v>
      </c>
      <c r="G212" s="235" t="s">
        <v>220</v>
      </c>
      <c r="H212" s="236">
        <v>3.9E-2</v>
      </c>
      <c r="I212" s="237"/>
      <c r="J212" s="238">
        <f>ROUND(I212*H212,2)</f>
        <v>0</v>
      </c>
      <c r="K212" s="234" t="s">
        <v>185</v>
      </c>
      <c r="L212" s="239"/>
      <c r="M212" s="240" t="s">
        <v>1</v>
      </c>
      <c r="N212" s="241" t="s">
        <v>42</v>
      </c>
      <c r="O212" s="72"/>
      <c r="P212" s="201">
        <f>O212*H212</f>
        <v>0</v>
      </c>
      <c r="Q212" s="201">
        <v>1</v>
      </c>
      <c r="R212" s="201">
        <f>Q212*H212</f>
        <v>3.9E-2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221</v>
      </c>
      <c r="AT212" s="203" t="s">
        <v>217</v>
      </c>
      <c r="AU212" s="203" t="s">
        <v>86</v>
      </c>
      <c r="AY212" s="17" t="s">
        <v>169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84</v>
      </c>
      <c r="BK212" s="204">
        <f>ROUND(I212*H212,2)</f>
        <v>0</v>
      </c>
      <c r="BL212" s="17" t="s">
        <v>176</v>
      </c>
      <c r="BM212" s="203" t="s">
        <v>565</v>
      </c>
    </row>
    <row r="213" spans="1:65" s="2" customFormat="1" ht="19.5">
      <c r="A213" s="35"/>
      <c r="B213" s="36"/>
      <c r="C213" s="37"/>
      <c r="D213" s="207" t="s">
        <v>196</v>
      </c>
      <c r="E213" s="37"/>
      <c r="F213" s="228" t="s">
        <v>284</v>
      </c>
      <c r="G213" s="37"/>
      <c r="H213" s="37"/>
      <c r="I213" s="229"/>
      <c r="J213" s="37"/>
      <c r="K213" s="37"/>
      <c r="L213" s="40"/>
      <c r="M213" s="230"/>
      <c r="N213" s="231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196</v>
      </c>
      <c r="AU213" s="17" t="s">
        <v>86</v>
      </c>
    </row>
    <row r="214" spans="1:65" s="2" customFormat="1" ht="14.45" customHeight="1">
      <c r="A214" s="35"/>
      <c r="B214" s="36"/>
      <c r="C214" s="232" t="s">
        <v>342</v>
      </c>
      <c r="D214" s="232" t="s">
        <v>217</v>
      </c>
      <c r="E214" s="233" t="s">
        <v>286</v>
      </c>
      <c r="F214" s="234" t="s">
        <v>287</v>
      </c>
      <c r="G214" s="235" t="s">
        <v>220</v>
      </c>
      <c r="H214" s="236">
        <v>9.6000000000000002E-2</v>
      </c>
      <c r="I214" s="237"/>
      <c r="J214" s="238">
        <f>ROUND(I214*H214,2)</f>
        <v>0</v>
      </c>
      <c r="K214" s="234" t="s">
        <v>185</v>
      </c>
      <c r="L214" s="239"/>
      <c r="M214" s="240" t="s">
        <v>1</v>
      </c>
      <c r="N214" s="241" t="s">
        <v>42</v>
      </c>
      <c r="O214" s="72"/>
      <c r="P214" s="201">
        <f>O214*H214</f>
        <v>0</v>
      </c>
      <c r="Q214" s="201">
        <v>1</v>
      </c>
      <c r="R214" s="201">
        <f>Q214*H214</f>
        <v>9.6000000000000002E-2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221</v>
      </c>
      <c r="AT214" s="203" t="s">
        <v>217</v>
      </c>
      <c r="AU214" s="203" t="s">
        <v>86</v>
      </c>
      <c r="AY214" s="17" t="s">
        <v>169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84</v>
      </c>
      <c r="BK214" s="204">
        <f>ROUND(I214*H214,2)</f>
        <v>0</v>
      </c>
      <c r="BL214" s="17" t="s">
        <v>176</v>
      </c>
      <c r="BM214" s="203" t="s">
        <v>566</v>
      </c>
    </row>
    <row r="215" spans="1:65" s="2" customFormat="1" ht="19.5">
      <c r="A215" s="35"/>
      <c r="B215" s="36"/>
      <c r="C215" s="37"/>
      <c r="D215" s="207" t="s">
        <v>196</v>
      </c>
      <c r="E215" s="37"/>
      <c r="F215" s="228" t="s">
        <v>289</v>
      </c>
      <c r="G215" s="37"/>
      <c r="H215" s="37"/>
      <c r="I215" s="229"/>
      <c r="J215" s="37"/>
      <c r="K215" s="37"/>
      <c r="L215" s="40"/>
      <c r="M215" s="230"/>
      <c r="N215" s="231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196</v>
      </c>
      <c r="AU215" s="17" t="s">
        <v>86</v>
      </c>
    </row>
    <row r="216" spans="1:65" s="13" customFormat="1">
      <c r="B216" s="205"/>
      <c r="C216" s="206"/>
      <c r="D216" s="207" t="s">
        <v>187</v>
      </c>
      <c r="E216" s="208" t="s">
        <v>1</v>
      </c>
      <c r="F216" s="209" t="s">
        <v>290</v>
      </c>
      <c r="G216" s="206"/>
      <c r="H216" s="210">
        <v>9.6000000000000002E-2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187</v>
      </c>
      <c r="AU216" s="216" t="s">
        <v>86</v>
      </c>
      <c r="AV216" s="13" t="s">
        <v>86</v>
      </c>
      <c r="AW216" s="13" t="s">
        <v>34</v>
      </c>
      <c r="AX216" s="13" t="s">
        <v>84</v>
      </c>
      <c r="AY216" s="216" t="s">
        <v>169</v>
      </c>
    </row>
    <row r="217" spans="1:65" s="2" customFormat="1" ht="24.2" customHeight="1">
      <c r="A217" s="35"/>
      <c r="B217" s="36"/>
      <c r="C217" s="192" t="s">
        <v>346</v>
      </c>
      <c r="D217" s="192" t="s">
        <v>171</v>
      </c>
      <c r="E217" s="193" t="s">
        <v>258</v>
      </c>
      <c r="F217" s="194" t="s">
        <v>259</v>
      </c>
      <c r="G217" s="195" t="s">
        <v>174</v>
      </c>
      <c r="H217" s="196">
        <v>0.9</v>
      </c>
      <c r="I217" s="197"/>
      <c r="J217" s="198">
        <f>ROUND(I217*H217,2)</f>
        <v>0</v>
      </c>
      <c r="K217" s="194" t="s">
        <v>185</v>
      </c>
      <c r="L217" s="40"/>
      <c r="M217" s="199" t="s">
        <v>1</v>
      </c>
      <c r="N217" s="200" t="s">
        <v>42</v>
      </c>
      <c r="O217" s="72"/>
      <c r="P217" s="201">
        <f>O217*H217</f>
        <v>0</v>
      </c>
      <c r="Q217" s="201">
        <v>1.45328E-2</v>
      </c>
      <c r="R217" s="201">
        <f>Q217*H217</f>
        <v>1.3079520000000001E-2</v>
      </c>
      <c r="S217" s="201">
        <v>0</v>
      </c>
      <c r="T217" s="20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176</v>
      </c>
      <c r="AT217" s="203" t="s">
        <v>171</v>
      </c>
      <c r="AU217" s="203" t="s">
        <v>86</v>
      </c>
      <c r="AY217" s="17" t="s">
        <v>169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84</v>
      </c>
      <c r="BK217" s="204">
        <f>ROUND(I217*H217,2)</f>
        <v>0</v>
      </c>
      <c r="BL217" s="17" t="s">
        <v>176</v>
      </c>
      <c r="BM217" s="203" t="s">
        <v>567</v>
      </c>
    </row>
    <row r="218" spans="1:65" s="2" customFormat="1" ht="19.5">
      <c r="A218" s="35"/>
      <c r="B218" s="36"/>
      <c r="C218" s="37"/>
      <c r="D218" s="207" t="s">
        <v>196</v>
      </c>
      <c r="E218" s="37"/>
      <c r="F218" s="228" t="s">
        <v>261</v>
      </c>
      <c r="G218" s="37"/>
      <c r="H218" s="37"/>
      <c r="I218" s="229"/>
      <c r="J218" s="37"/>
      <c r="K218" s="37"/>
      <c r="L218" s="40"/>
      <c r="M218" s="230"/>
      <c r="N218" s="231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196</v>
      </c>
      <c r="AU218" s="17" t="s">
        <v>86</v>
      </c>
    </row>
    <row r="219" spans="1:65" s="13" customFormat="1">
      <c r="B219" s="205"/>
      <c r="C219" s="206"/>
      <c r="D219" s="207" t="s">
        <v>187</v>
      </c>
      <c r="E219" s="208" t="s">
        <v>1</v>
      </c>
      <c r="F219" s="209" t="s">
        <v>568</v>
      </c>
      <c r="G219" s="206"/>
      <c r="H219" s="210">
        <v>0.9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187</v>
      </c>
      <c r="AU219" s="216" t="s">
        <v>86</v>
      </c>
      <c r="AV219" s="13" t="s">
        <v>86</v>
      </c>
      <c r="AW219" s="13" t="s">
        <v>34</v>
      </c>
      <c r="AX219" s="13" t="s">
        <v>84</v>
      </c>
      <c r="AY219" s="216" t="s">
        <v>169</v>
      </c>
    </row>
    <row r="220" spans="1:65" s="2" customFormat="1" ht="24.2" customHeight="1">
      <c r="A220" s="35"/>
      <c r="B220" s="36"/>
      <c r="C220" s="192" t="s">
        <v>350</v>
      </c>
      <c r="D220" s="192" t="s">
        <v>171</v>
      </c>
      <c r="E220" s="193" t="s">
        <v>264</v>
      </c>
      <c r="F220" s="194" t="s">
        <v>265</v>
      </c>
      <c r="G220" s="195" t="s">
        <v>174</v>
      </c>
      <c r="H220" s="196">
        <v>1.8</v>
      </c>
      <c r="I220" s="197"/>
      <c r="J220" s="198">
        <f>ROUND(I220*H220,2)</f>
        <v>0</v>
      </c>
      <c r="K220" s="194" t="s">
        <v>185</v>
      </c>
      <c r="L220" s="40"/>
      <c r="M220" s="199" t="s">
        <v>1</v>
      </c>
      <c r="N220" s="200" t="s">
        <v>42</v>
      </c>
      <c r="O220" s="72"/>
      <c r="P220" s="201">
        <f>O220*H220</f>
        <v>0</v>
      </c>
      <c r="Q220" s="201">
        <v>1.5138E-2</v>
      </c>
      <c r="R220" s="201">
        <f>Q220*H220</f>
        <v>2.7248400000000002E-2</v>
      </c>
      <c r="S220" s="201">
        <v>0</v>
      </c>
      <c r="T220" s="20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3" t="s">
        <v>176</v>
      </c>
      <c r="AT220" s="203" t="s">
        <v>171</v>
      </c>
      <c r="AU220" s="203" t="s">
        <v>86</v>
      </c>
      <c r="AY220" s="17" t="s">
        <v>169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7" t="s">
        <v>84</v>
      </c>
      <c r="BK220" s="204">
        <f>ROUND(I220*H220,2)</f>
        <v>0</v>
      </c>
      <c r="BL220" s="17" t="s">
        <v>176</v>
      </c>
      <c r="BM220" s="203" t="s">
        <v>569</v>
      </c>
    </row>
    <row r="221" spans="1:65" s="13" customFormat="1">
      <c r="B221" s="205"/>
      <c r="C221" s="206"/>
      <c r="D221" s="207" t="s">
        <v>187</v>
      </c>
      <c r="E221" s="206"/>
      <c r="F221" s="209" t="s">
        <v>570</v>
      </c>
      <c r="G221" s="206"/>
      <c r="H221" s="210">
        <v>1.8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187</v>
      </c>
      <c r="AU221" s="216" t="s">
        <v>86</v>
      </c>
      <c r="AV221" s="13" t="s">
        <v>86</v>
      </c>
      <c r="AW221" s="13" t="s">
        <v>4</v>
      </c>
      <c r="AX221" s="13" t="s">
        <v>84</v>
      </c>
      <c r="AY221" s="216" t="s">
        <v>169</v>
      </c>
    </row>
    <row r="222" spans="1:65" s="12" customFormat="1" ht="22.9" customHeight="1">
      <c r="B222" s="176"/>
      <c r="C222" s="177"/>
      <c r="D222" s="178" t="s">
        <v>76</v>
      </c>
      <c r="E222" s="190" t="s">
        <v>199</v>
      </c>
      <c r="F222" s="190" t="s">
        <v>571</v>
      </c>
      <c r="G222" s="177"/>
      <c r="H222" s="177"/>
      <c r="I222" s="180"/>
      <c r="J222" s="191">
        <f>BK222</f>
        <v>0</v>
      </c>
      <c r="K222" s="177"/>
      <c r="L222" s="182"/>
      <c r="M222" s="183"/>
      <c r="N222" s="184"/>
      <c r="O222" s="184"/>
      <c r="P222" s="185">
        <f>SUM(P223:P228)</f>
        <v>0</v>
      </c>
      <c r="Q222" s="184"/>
      <c r="R222" s="185">
        <f>SUM(R223:R228)</f>
        <v>0</v>
      </c>
      <c r="S222" s="184"/>
      <c r="T222" s="186">
        <f>SUM(T223:T228)</f>
        <v>23.504000000000001</v>
      </c>
      <c r="AR222" s="187" t="s">
        <v>84</v>
      </c>
      <c r="AT222" s="188" t="s">
        <v>76</v>
      </c>
      <c r="AU222" s="188" t="s">
        <v>84</v>
      </c>
      <c r="AY222" s="187" t="s">
        <v>169</v>
      </c>
      <c r="BK222" s="189">
        <f>SUM(BK223:BK228)</f>
        <v>0</v>
      </c>
    </row>
    <row r="223" spans="1:65" s="2" customFormat="1" ht="14.45" customHeight="1">
      <c r="A223" s="35"/>
      <c r="B223" s="36"/>
      <c r="C223" s="192" t="s">
        <v>354</v>
      </c>
      <c r="D223" s="192" t="s">
        <v>171</v>
      </c>
      <c r="E223" s="193" t="s">
        <v>572</v>
      </c>
      <c r="F223" s="194" t="s">
        <v>573</v>
      </c>
      <c r="G223" s="195" t="s">
        <v>184</v>
      </c>
      <c r="H223" s="196">
        <v>13</v>
      </c>
      <c r="I223" s="197"/>
      <c r="J223" s="198">
        <f>ROUND(I223*H223,2)</f>
        <v>0</v>
      </c>
      <c r="K223" s="194" t="s">
        <v>185</v>
      </c>
      <c r="L223" s="40"/>
      <c r="M223" s="199" t="s">
        <v>1</v>
      </c>
      <c r="N223" s="200" t="s">
        <v>42</v>
      </c>
      <c r="O223" s="72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176</v>
      </c>
      <c r="AT223" s="203" t="s">
        <v>171</v>
      </c>
      <c r="AU223" s="203" t="s">
        <v>86</v>
      </c>
      <c r="AY223" s="17" t="s">
        <v>169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84</v>
      </c>
      <c r="BK223" s="204">
        <f>ROUND(I223*H223,2)</f>
        <v>0</v>
      </c>
      <c r="BL223" s="17" t="s">
        <v>176</v>
      </c>
      <c r="BM223" s="203" t="s">
        <v>574</v>
      </c>
    </row>
    <row r="224" spans="1:65" s="2" customFormat="1" ht="24.2" customHeight="1">
      <c r="A224" s="35"/>
      <c r="B224" s="36"/>
      <c r="C224" s="192" t="s">
        <v>361</v>
      </c>
      <c r="D224" s="192" t="s">
        <v>171</v>
      </c>
      <c r="E224" s="193" t="s">
        <v>575</v>
      </c>
      <c r="F224" s="194" t="s">
        <v>576</v>
      </c>
      <c r="G224" s="195" t="s">
        <v>184</v>
      </c>
      <c r="H224" s="196">
        <v>13</v>
      </c>
      <c r="I224" s="197"/>
      <c r="J224" s="198">
        <f>ROUND(I224*H224,2)</f>
        <v>0</v>
      </c>
      <c r="K224" s="194" t="s">
        <v>185</v>
      </c>
      <c r="L224" s="40"/>
      <c r="M224" s="199" t="s">
        <v>1</v>
      </c>
      <c r="N224" s="200" t="s">
        <v>42</v>
      </c>
      <c r="O224" s="72"/>
      <c r="P224" s="201">
        <f>O224*H224</f>
        <v>0</v>
      </c>
      <c r="Q224" s="201">
        <v>0</v>
      </c>
      <c r="R224" s="201">
        <f>Q224*H224</f>
        <v>0</v>
      </c>
      <c r="S224" s="201">
        <v>1.8080000000000001</v>
      </c>
      <c r="T224" s="202">
        <f>S224*H224</f>
        <v>23.504000000000001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3" t="s">
        <v>176</v>
      </c>
      <c r="AT224" s="203" t="s">
        <v>171</v>
      </c>
      <c r="AU224" s="203" t="s">
        <v>86</v>
      </c>
      <c r="AY224" s="17" t="s">
        <v>169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84</v>
      </c>
      <c r="BK224" s="204">
        <f>ROUND(I224*H224,2)</f>
        <v>0</v>
      </c>
      <c r="BL224" s="17" t="s">
        <v>176</v>
      </c>
      <c r="BM224" s="203" t="s">
        <v>577</v>
      </c>
    </row>
    <row r="225" spans="1:65" s="13" customFormat="1">
      <c r="B225" s="205"/>
      <c r="C225" s="206"/>
      <c r="D225" s="207" t="s">
        <v>187</v>
      </c>
      <c r="E225" s="208" t="s">
        <v>1</v>
      </c>
      <c r="F225" s="209" t="s">
        <v>578</v>
      </c>
      <c r="G225" s="206"/>
      <c r="H225" s="210">
        <v>9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187</v>
      </c>
      <c r="AU225" s="216" t="s">
        <v>86</v>
      </c>
      <c r="AV225" s="13" t="s">
        <v>86</v>
      </c>
      <c r="AW225" s="13" t="s">
        <v>34</v>
      </c>
      <c r="AX225" s="13" t="s">
        <v>77</v>
      </c>
      <c r="AY225" s="216" t="s">
        <v>169</v>
      </c>
    </row>
    <row r="226" spans="1:65" s="13" customFormat="1">
      <c r="B226" s="205"/>
      <c r="C226" s="206"/>
      <c r="D226" s="207" t="s">
        <v>187</v>
      </c>
      <c r="E226" s="208" t="s">
        <v>1</v>
      </c>
      <c r="F226" s="209" t="s">
        <v>579</v>
      </c>
      <c r="G226" s="206"/>
      <c r="H226" s="210">
        <v>4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187</v>
      </c>
      <c r="AU226" s="216" t="s">
        <v>86</v>
      </c>
      <c r="AV226" s="13" t="s">
        <v>86</v>
      </c>
      <c r="AW226" s="13" t="s">
        <v>34</v>
      </c>
      <c r="AX226" s="13" t="s">
        <v>77</v>
      </c>
      <c r="AY226" s="216" t="s">
        <v>169</v>
      </c>
    </row>
    <row r="227" spans="1:65" s="14" customFormat="1">
      <c r="B227" s="217"/>
      <c r="C227" s="218"/>
      <c r="D227" s="207" t="s">
        <v>187</v>
      </c>
      <c r="E227" s="219" t="s">
        <v>1</v>
      </c>
      <c r="F227" s="220" t="s">
        <v>190</v>
      </c>
      <c r="G227" s="218"/>
      <c r="H227" s="221">
        <v>13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187</v>
      </c>
      <c r="AU227" s="227" t="s">
        <v>86</v>
      </c>
      <c r="AV227" s="14" t="s">
        <v>176</v>
      </c>
      <c r="AW227" s="14" t="s">
        <v>34</v>
      </c>
      <c r="AX227" s="14" t="s">
        <v>84</v>
      </c>
      <c r="AY227" s="227" t="s">
        <v>169</v>
      </c>
    </row>
    <row r="228" spans="1:65" s="2" customFormat="1" ht="14.45" customHeight="1">
      <c r="A228" s="35"/>
      <c r="B228" s="36"/>
      <c r="C228" s="192" t="s">
        <v>366</v>
      </c>
      <c r="D228" s="192" t="s">
        <v>171</v>
      </c>
      <c r="E228" s="193" t="s">
        <v>580</v>
      </c>
      <c r="F228" s="194" t="s">
        <v>581</v>
      </c>
      <c r="G228" s="195" t="s">
        <v>523</v>
      </c>
      <c r="H228" s="196">
        <v>14</v>
      </c>
      <c r="I228" s="197"/>
      <c r="J228" s="198">
        <f>ROUND(I228*H228,2)</f>
        <v>0</v>
      </c>
      <c r="K228" s="194" t="s">
        <v>185</v>
      </c>
      <c r="L228" s="40"/>
      <c r="M228" s="199" t="s">
        <v>1</v>
      </c>
      <c r="N228" s="200" t="s">
        <v>42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176</v>
      </c>
      <c r="AT228" s="203" t="s">
        <v>171</v>
      </c>
      <c r="AU228" s="203" t="s">
        <v>86</v>
      </c>
      <c r="AY228" s="17" t="s">
        <v>169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84</v>
      </c>
      <c r="BK228" s="204">
        <f>ROUND(I228*H228,2)</f>
        <v>0</v>
      </c>
      <c r="BL228" s="17" t="s">
        <v>176</v>
      </c>
      <c r="BM228" s="203" t="s">
        <v>582</v>
      </c>
    </row>
    <row r="229" spans="1:65" s="12" customFormat="1" ht="22.9" customHeight="1">
      <c r="B229" s="176"/>
      <c r="C229" s="177"/>
      <c r="D229" s="178" t="s">
        <v>76</v>
      </c>
      <c r="E229" s="190" t="s">
        <v>206</v>
      </c>
      <c r="F229" s="190" t="s">
        <v>291</v>
      </c>
      <c r="G229" s="177"/>
      <c r="H229" s="177"/>
      <c r="I229" s="180"/>
      <c r="J229" s="191">
        <f>BK229</f>
        <v>0</v>
      </c>
      <c r="K229" s="177"/>
      <c r="L229" s="182"/>
      <c r="M229" s="183"/>
      <c r="N229" s="184"/>
      <c r="O229" s="184"/>
      <c r="P229" s="185">
        <f>SUM(P230:P235)</f>
        <v>0</v>
      </c>
      <c r="Q229" s="184"/>
      <c r="R229" s="185">
        <f>SUM(R230:R235)</f>
        <v>1.7017779780000002</v>
      </c>
      <c r="S229" s="184"/>
      <c r="T229" s="186">
        <f>SUM(T230:T235)</f>
        <v>1.8835200000000001</v>
      </c>
      <c r="AR229" s="187" t="s">
        <v>84</v>
      </c>
      <c r="AT229" s="188" t="s">
        <v>76</v>
      </c>
      <c r="AU229" s="188" t="s">
        <v>84</v>
      </c>
      <c r="AY229" s="187" t="s">
        <v>169</v>
      </c>
      <c r="BK229" s="189">
        <f>SUM(BK230:BK235)</f>
        <v>0</v>
      </c>
    </row>
    <row r="230" spans="1:65" s="2" customFormat="1" ht="24.2" customHeight="1">
      <c r="A230" s="35"/>
      <c r="B230" s="36"/>
      <c r="C230" s="192" t="s">
        <v>370</v>
      </c>
      <c r="D230" s="192" t="s">
        <v>171</v>
      </c>
      <c r="E230" s="193" t="s">
        <v>293</v>
      </c>
      <c r="F230" s="194" t="s">
        <v>294</v>
      </c>
      <c r="G230" s="195" t="s">
        <v>174</v>
      </c>
      <c r="H230" s="196">
        <v>19.62</v>
      </c>
      <c r="I230" s="197"/>
      <c r="J230" s="198">
        <f>ROUND(I230*H230,2)</f>
        <v>0</v>
      </c>
      <c r="K230" s="194" t="s">
        <v>185</v>
      </c>
      <c r="L230" s="40"/>
      <c r="M230" s="199" t="s">
        <v>1</v>
      </c>
      <c r="N230" s="200" t="s">
        <v>42</v>
      </c>
      <c r="O230" s="72"/>
      <c r="P230" s="201">
        <f>O230*H230</f>
        <v>0</v>
      </c>
      <c r="Q230" s="201">
        <v>8.6736900000000006E-2</v>
      </c>
      <c r="R230" s="201">
        <f>Q230*H230</f>
        <v>1.7017779780000002</v>
      </c>
      <c r="S230" s="201">
        <v>9.6000000000000002E-2</v>
      </c>
      <c r="T230" s="202">
        <f>S230*H230</f>
        <v>1.8835200000000001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176</v>
      </c>
      <c r="AT230" s="203" t="s">
        <v>171</v>
      </c>
      <c r="AU230" s="203" t="s">
        <v>86</v>
      </c>
      <c r="AY230" s="17" t="s">
        <v>169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84</v>
      </c>
      <c r="BK230" s="204">
        <f>ROUND(I230*H230,2)</f>
        <v>0</v>
      </c>
      <c r="BL230" s="17" t="s">
        <v>176</v>
      </c>
      <c r="BM230" s="203" t="s">
        <v>583</v>
      </c>
    </row>
    <row r="231" spans="1:65" s="2" customFormat="1" ht="29.25">
      <c r="A231" s="35"/>
      <c r="B231" s="36"/>
      <c r="C231" s="37"/>
      <c r="D231" s="207" t="s">
        <v>196</v>
      </c>
      <c r="E231" s="37"/>
      <c r="F231" s="228" t="s">
        <v>296</v>
      </c>
      <c r="G231" s="37"/>
      <c r="H231" s="37"/>
      <c r="I231" s="229"/>
      <c r="J231" s="37"/>
      <c r="K231" s="37"/>
      <c r="L231" s="40"/>
      <c r="M231" s="230"/>
      <c r="N231" s="231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196</v>
      </c>
      <c r="AU231" s="17" t="s">
        <v>86</v>
      </c>
    </row>
    <row r="232" spans="1:65" s="13" customFormat="1">
      <c r="B232" s="205"/>
      <c r="C232" s="206"/>
      <c r="D232" s="207" t="s">
        <v>187</v>
      </c>
      <c r="E232" s="208" t="s">
        <v>1</v>
      </c>
      <c r="F232" s="209" t="s">
        <v>584</v>
      </c>
      <c r="G232" s="206"/>
      <c r="H232" s="210">
        <v>13.5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187</v>
      </c>
      <c r="AU232" s="216" t="s">
        <v>86</v>
      </c>
      <c r="AV232" s="13" t="s">
        <v>86</v>
      </c>
      <c r="AW232" s="13" t="s">
        <v>34</v>
      </c>
      <c r="AX232" s="13" t="s">
        <v>77</v>
      </c>
      <c r="AY232" s="216" t="s">
        <v>169</v>
      </c>
    </row>
    <row r="233" spans="1:65" s="13" customFormat="1">
      <c r="B233" s="205"/>
      <c r="C233" s="206"/>
      <c r="D233" s="207" t="s">
        <v>187</v>
      </c>
      <c r="E233" s="208" t="s">
        <v>1</v>
      </c>
      <c r="F233" s="209" t="s">
        <v>585</v>
      </c>
      <c r="G233" s="206"/>
      <c r="H233" s="210">
        <v>4.5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187</v>
      </c>
      <c r="AU233" s="216" t="s">
        <v>86</v>
      </c>
      <c r="AV233" s="13" t="s">
        <v>86</v>
      </c>
      <c r="AW233" s="13" t="s">
        <v>34</v>
      </c>
      <c r="AX233" s="13" t="s">
        <v>77</v>
      </c>
      <c r="AY233" s="216" t="s">
        <v>169</v>
      </c>
    </row>
    <row r="234" spans="1:65" s="13" customFormat="1">
      <c r="B234" s="205"/>
      <c r="C234" s="206"/>
      <c r="D234" s="207" t="s">
        <v>187</v>
      </c>
      <c r="E234" s="208" t="s">
        <v>1</v>
      </c>
      <c r="F234" s="209" t="s">
        <v>586</v>
      </c>
      <c r="G234" s="206"/>
      <c r="H234" s="210">
        <v>1.62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187</v>
      </c>
      <c r="AU234" s="216" t="s">
        <v>86</v>
      </c>
      <c r="AV234" s="13" t="s">
        <v>86</v>
      </c>
      <c r="AW234" s="13" t="s">
        <v>34</v>
      </c>
      <c r="AX234" s="13" t="s">
        <v>77</v>
      </c>
      <c r="AY234" s="216" t="s">
        <v>169</v>
      </c>
    </row>
    <row r="235" spans="1:65" s="14" customFormat="1">
      <c r="B235" s="217"/>
      <c r="C235" s="218"/>
      <c r="D235" s="207" t="s">
        <v>187</v>
      </c>
      <c r="E235" s="219" t="s">
        <v>1</v>
      </c>
      <c r="F235" s="220" t="s">
        <v>190</v>
      </c>
      <c r="G235" s="218"/>
      <c r="H235" s="221">
        <v>19.62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187</v>
      </c>
      <c r="AU235" s="227" t="s">
        <v>86</v>
      </c>
      <c r="AV235" s="14" t="s">
        <v>176</v>
      </c>
      <c r="AW235" s="14" t="s">
        <v>34</v>
      </c>
      <c r="AX235" s="14" t="s">
        <v>84</v>
      </c>
      <c r="AY235" s="227" t="s">
        <v>169</v>
      </c>
    </row>
    <row r="236" spans="1:65" s="12" customFormat="1" ht="22.9" customHeight="1">
      <c r="B236" s="176"/>
      <c r="C236" s="177"/>
      <c r="D236" s="178" t="s">
        <v>76</v>
      </c>
      <c r="E236" s="190" t="s">
        <v>231</v>
      </c>
      <c r="F236" s="190" t="s">
        <v>300</v>
      </c>
      <c r="G236" s="177"/>
      <c r="H236" s="177"/>
      <c r="I236" s="180"/>
      <c r="J236" s="191">
        <f>BK236</f>
        <v>0</v>
      </c>
      <c r="K236" s="177"/>
      <c r="L236" s="182"/>
      <c r="M236" s="183"/>
      <c r="N236" s="184"/>
      <c r="O236" s="184"/>
      <c r="P236" s="185">
        <f>SUM(P237:P290)</f>
        <v>0</v>
      </c>
      <c r="Q236" s="184"/>
      <c r="R236" s="185">
        <f>SUM(R237:R290)</f>
        <v>56.470652399999999</v>
      </c>
      <c r="S236" s="184"/>
      <c r="T236" s="186">
        <f>SUM(T237:T290)</f>
        <v>96.449799999999996</v>
      </c>
      <c r="AR236" s="187" t="s">
        <v>84</v>
      </c>
      <c r="AT236" s="188" t="s">
        <v>76</v>
      </c>
      <c r="AU236" s="188" t="s">
        <v>84</v>
      </c>
      <c r="AY236" s="187" t="s">
        <v>169</v>
      </c>
      <c r="BK236" s="189">
        <f>SUM(BK237:BK290)</f>
        <v>0</v>
      </c>
    </row>
    <row r="237" spans="1:65" s="2" customFormat="1" ht="14.45" customHeight="1">
      <c r="A237" s="35"/>
      <c r="B237" s="36"/>
      <c r="C237" s="192" t="s">
        <v>377</v>
      </c>
      <c r="D237" s="192" t="s">
        <v>171</v>
      </c>
      <c r="E237" s="193" t="s">
        <v>301</v>
      </c>
      <c r="F237" s="194" t="s">
        <v>302</v>
      </c>
      <c r="G237" s="195" t="s">
        <v>174</v>
      </c>
      <c r="H237" s="196">
        <v>24</v>
      </c>
      <c r="I237" s="197"/>
      <c r="J237" s="198">
        <f>ROUND(I237*H237,2)</f>
        <v>0</v>
      </c>
      <c r="K237" s="194" t="s">
        <v>185</v>
      </c>
      <c r="L237" s="40"/>
      <c r="M237" s="199" t="s">
        <v>1</v>
      </c>
      <c r="N237" s="200" t="s">
        <v>42</v>
      </c>
      <c r="O237" s="72"/>
      <c r="P237" s="201">
        <f>O237*H237</f>
        <v>0</v>
      </c>
      <c r="Q237" s="201">
        <v>0</v>
      </c>
      <c r="R237" s="201">
        <f>Q237*H237</f>
        <v>0</v>
      </c>
      <c r="S237" s="201">
        <v>6.9999999999999999E-4</v>
      </c>
      <c r="T237" s="202">
        <f>S237*H237</f>
        <v>1.6799999999999999E-2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176</v>
      </c>
      <c r="AT237" s="203" t="s">
        <v>171</v>
      </c>
      <c r="AU237" s="203" t="s">
        <v>86</v>
      </c>
      <c r="AY237" s="17" t="s">
        <v>169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7" t="s">
        <v>84</v>
      </c>
      <c r="BK237" s="204">
        <f>ROUND(I237*H237,2)</f>
        <v>0</v>
      </c>
      <c r="BL237" s="17" t="s">
        <v>176</v>
      </c>
      <c r="BM237" s="203" t="s">
        <v>587</v>
      </c>
    </row>
    <row r="238" spans="1:65" s="13" customFormat="1">
      <c r="B238" s="205"/>
      <c r="C238" s="206"/>
      <c r="D238" s="207" t="s">
        <v>187</v>
      </c>
      <c r="E238" s="208" t="s">
        <v>1</v>
      </c>
      <c r="F238" s="209" t="s">
        <v>588</v>
      </c>
      <c r="G238" s="206"/>
      <c r="H238" s="210">
        <v>24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187</v>
      </c>
      <c r="AU238" s="216" t="s">
        <v>86</v>
      </c>
      <c r="AV238" s="13" t="s">
        <v>86</v>
      </c>
      <c r="AW238" s="13" t="s">
        <v>34</v>
      </c>
      <c r="AX238" s="13" t="s">
        <v>84</v>
      </c>
      <c r="AY238" s="216" t="s">
        <v>169</v>
      </c>
    </row>
    <row r="239" spans="1:65" s="2" customFormat="1" ht="24.2" customHeight="1">
      <c r="A239" s="35"/>
      <c r="B239" s="36"/>
      <c r="C239" s="192" t="s">
        <v>385</v>
      </c>
      <c r="D239" s="192" t="s">
        <v>171</v>
      </c>
      <c r="E239" s="193" t="s">
        <v>307</v>
      </c>
      <c r="F239" s="194" t="s">
        <v>308</v>
      </c>
      <c r="G239" s="195" t="s">
        <v>174</v>
      </c>
      <c r="H239" s="196">
        <v>186</v>
      </c>
      <c r="I239" s="197"/>
      <c r="J239" s="198">
        <f>ROUND(I239*H239,2)</f>
        <v>0</v>
      </c>
      <c r="K239" s="194" t="s">
        <v>185</v>
      </c>
      <c r="L239" s="40"/>
      <c r="M239" s="199" t="s">
        <v>1</v>
      </c>
      <c r="N239" s="200" t="s">
        <v>42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176</v>
      </c>
      <c r="AT239" s="203" t="s">
        <v>171</v>
      </c>
      <c r="AU239" s="203" t="s">
        <v>86</v>
      </c>
      <c r="AY239" s="17" t="s">
        <v>169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7" t="s">
        <v>84</v>
      </c>
      <c r="BK239" s="204">
        <f>ROUND(I239*H239,2)</f>
        <v>0</v>
      </c>
      <c r="BL239" s="17" t="s">
        <v>176</v>
      </c>
      <c r="BM239" s="203" t="s">
        <v>589</v>
      </c>
    </row>
    <row r="240" spans="1:65" s="13" customFormat="1">
      <c r="B240" s="205"/>
      <c r="C240" s="206"/>
      <c r="D240" s="207" t="s">
        <v>187</v>
      </c>
      <c r="E240" s="208" t="s">
        <v>1</v>
      </c>
      <c r="F240" s="209" t="s">
        <v>590</v>
      </c>
      <c r="G240" s="206"/>
      <c r="H240" s="210">
        <v>30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187</v>
      </c>
      <c r="AU240" s="216" t="s">
        <v>86</v>
      </c>
      <c r="AV240" s="13" t="s">
        <v>86</v>
      </c>
      <c r="AW240" s="13" t="s">
        <v>34</v>
      </c>
      <c r="AX240" s="13" t="s">
        <v>77</v>
      </c>
      <c r="AY240" s="216" t="s">
        <v>169</v>
      </c>
    </row>
    <row r="241" spans="1:65" s="13" customFormat="1">
      <c r="B241" s="205"/>
      <c r="C241" s="206"/>
      <c r="D241" s="207" t="s">
        <v>187</v>
      </c>
      <c r="E241" s="208" t="s">
        <v>1</v>
      </c>
      <c r="F241" s="209" t="s">
        <v>591</v>
      </c>
      <c r="G241" s="206"/>
      <c r="H241" s="210">
        <v>48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187</v>
      </c>
      <c r="AU241" s="216" t="s">
        <v>86</v>
      </c>
      <c r="AV241" s="13" t="s">
        <v>86</v>
      </c>
      <c r="AW241" s="13" t="s">
        <v>34</v>
      </c>
      <c r="AX241" s="13" t="s">
        <v>77</v>
      </c>
      <c r="AY241" s="216" t="s">
        <v>169</v>
      </c>
    </row>
    <row r="242" spans="1:65" s="13" customFormat="1">
      <c r="B242" s="205"/>
      <c r="C242" s="206"/>
      <c r="D242" s="207" t="s">
        <v>187</v>
      </c>
      <c r="E242" s="208" t="s">
        <v>1</v>
      </c>
      <c r="F242" s="209" t="s">
        <v>591</v>
      </c>
      <c r="G242" s="206"/>
      <c r="H242" s="210">
        <v>48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187</v>
      </c>
      <c r="AU242" s="216" t="s">
        <v>86</v>
      </c>
      <c r="AV242" s="13" t="s">
        <v>86</v>
      </c>
      <c r="AW242" s="13" t="s">
        <v>34</v>
      </c>
      <c r="AX242" s="13" t="s">
        <v>77</v>
      </c>
      <c r="AY242" s="216" t="s">
        <v>169</v>
      </c>
    </row>
    <row r="243" spans="1:65" s="13" customFormat="1">
      <c r="B243" s="205"/>
      <c r="C243" s="206"/>
      <c r="D243" s="207" t="s">
        <v>187</v>
      </c>
      <c r="E243" s="208" t="s">
        <v>1</v>
      </c>
      <c r="F243" s="209" t="s">
        <v>592</v>
      </c>
      <c r="G243" s="206"/>
      <c r="H243" s="210">
        <v>30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187</v>
      </c>
      <c r="AU243" s="216" t="s">
        <v>86</v>
      </c>
      <c r="AV243" s="13" t="s">
        <v>86</v>
      </c>
      <c r="AW243" s="13" t="s">
        <v>34</v>
      </c>
      <c r="AX243" s="13" t="s">
        <v>77</v>
      </c>
      <c r="AY243" s="216" t="s">
        <v>169</v>
      </c>
    </row>
    <row r="244" spans="1:65" s="13" customFormat="1">
      <c r="B244" s="205"/>
      <c r="C244" s="206"/>
      <c r="D244" s="207" t="s">
        <v>187</v>
      </c>
      <c r="E244" s="208" t="s">
        <v>1</v>
      </c>
      <c r="F244" s="209" t="s">
        <v>593</v>
      </c>
      <c r="G244" s="206"/>
      <c r="H244" s="210">
        <v>30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187</v>
      </c>
      <c r="AU244" s="216" t="s">
        <v>86</v>
      </c>
      <c r="AV244" s="13" t="s">
        <v>86</v>
      </c>
      <c r="AW244" s="13" t="s">
        <v>34</v>
      </c>
      <c r="AX244" s="13" t="s">
        <v>77</v>
      </c>
      <c r="AY244" s="216" t="s">
        <v>169</v>
      </c>
    </row>
    <row r="245" spans="1:65" s="14" customFormat="1">
      <c r="B245" s="217"/>
      <c r="C245" s="218"/>
      <c r="D245" s="207" t="s">
        <v>187</v>
      </c>
      <c r="E245" s="219" t="s">
        <v>1</v>
      </c>
      <c r="F245" s="220" t="s">
        <v>190</v>
      </c>
      <c r="G245" s="218"/>
      <c r="H245" s="221">
        <v>186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187</v>
      </c>
      <c r="AU245" s="227" t="s">
        <v>86</v>
      </c>
      <c r="AV245" s="14" t="s">
        <v>176</v>
      </c>
      <c r="AW245" s="14" t="s">
        <v>34</v>
      </c>
      <c r="AX245" s="14" t="s">
        <v>84</v>
      </c>
      <c r="AY245" s="227" t="s">
        <v>169</v>
      </c>
    </row>
    <row r="246" spans="1:65" s="2" customFormat="1" ht="24.2" customHeight="1">
      <c r="A246" s="35"/>
      <c r="B246" s="36"/>
      <c r="C246" s="192" t="s">
        <v>389</v>
      </c>
      <c r="D246" s="192" t="s">
        <v>171</v>
      </c>
      <c r="E246" s="193" t="s">
        <v>312</v>
      </c>
      <c r="F246" s="194" t="s">
        <v>313</v>
      </c>
      <c r="G246" s="195" t="s">
        <v>174</v>
      </c>
      <c r="H246" s="196">
        <v>5580</v>
      </c>
      <c r="I246" s="197"/>
      <c r="J246" s="198">
        <f>ROUND(I246*H246,2)</f>
        <v>0</v>
      </c>
      <c r="K246" s="194" t="s">
        <v>185</v>
      </c>
      <c r="L246" s="40"/>
      <c r="M246" s="199" t="s">
        <v>1</v>
      </c>
      <c r="N246" s="200" t="s">
        <v>42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176</v>
      </c>
      <c r="AT246" s="203" t="s">
        <v>171</v>
      </c>
      <c r="AU246" s="203" t="s">
        <v>86</v>
      </c>
      <c r="AY246" s="17" t="s">
        <v>169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7" t="s">
        <v>84</v>
      </c>
      <c r="BK246" s="204">
        <f>ROUND(I246*H246,2)</f>
        <v>0</v>
      </c>
      <c r="BL246" s="17" t="s">
        <v>176</v>
      </c>
      <c r="BM246" s="203" t="s">
        <v>594</v>
      </c>
    </row>
    <row r="247" spans="1:65" s="13" customFormat="1">
      <c r="B247" s="205"/>
      <c r="C247" s="206"/>
      <c r="D247" s="207" t="s">
        <v>187</v>
      </c>
      <c r="E247" s="208" t="s">
        <v>1</v>
      </c>
      <c r="F247" s="209" t="s">
        <v>595</v>
      </c>
      <c r="G247" s="206"/>
      <c r="H247" s="210">
        <v>5580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187</v>
      </c>
      <c r="AU247" s="216" t="s">
        <v>86</v>
      </c>
      <c r="AV247" s="13" t="s">
        <v>86</v>
      </c>
      <c r="AW247" s="13" t="s">
        <v>34</v>
      </c>
      <c r="AX247" s="13" t="s">
        <v>84</v>
      </c>
      <c r="AY247" s="216" t="s">
        <v>169</v>
      </c>
    </row>
    <row r="248" spans="1:65" s="2" customFormat="1" ht="24.2" customHeight="1">
      <c r="A248" s="35"/>
      <c r="B248" s="36"/>
      <c r="C248" s="192" t="s">
        <v>397</v>
      </c>
      <c r="D248" s="192" t="s">
        <v>171</v>
      </c>
      <c r="E248" s="193" t="s">
        <v>317</v>
      </c>
      <c r="F248" s="194" t="s">
        <v>318</v>
      </c>
      <c r="G248" s="195" t="s">
        <v>174</v>
      </c>
      <c r="H248" s="196">
        <v>186</v>
      </c>
      <c r="I248" s="197"/>
      <c r="J248" s="198">
        <f>ROUND(I248*H248,2)</f>
        <v>0</v>
      </c>
      <c r="K248" s="194" t="s">
        <v>185</v>
      </c>
      <c r="L248" s="40"/>
      <c r="M248" s="199" t="s">
        <v>1</v>
      </c>
      <c r="N248" s="200" t="s">
        <v>42</v>
      </c>
      <c r="O248" s="7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3" t="s">
        <v>176</v>
      </c>
      <c r="AT248" s="203" t="s">
        <v>171</v>
      </c>
      <c r="AU248" s="203" t="s">
        <v>86</v>
      </c>
      <c r="AY248" s="17" t="s">
        <v>169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84</v>
      </c>
      <c r="BK248" s="204">
        <f>ROUND(I248*H248,2)</f>
        <v>0</v>
      </c>
      <c r="BL248" s="17" t="s">
        <v>176</v>
      </c>
      <c r="BM248" s="203" t="s">
        <v>596</v>
      </c>
    </row>
    <row r="249" spans="1:65" s="2" customFormat="1" ht="24.2" customHeight="1">
      <c r="A249" s="35"/>
      <c r="B249" s="36"/>
      <c r="C249" s="192" t="s">
        <v>401</v>
      </c>
      <c r="D249" s="192" t="s">
        <v>171</v>
      </c>
      <c r="E249" s="193" t="s">
        <v>321</v>
      </c>
      <c r="F249" s="194" t="s">
        <v>322</v>
      </c>
      <c r="G249" s="195" t="s">
        <v>174</v>
      </c>
      <c r="H249" s="196">
        <v>222.8</v>
      </c>
      <c r="I249" s="197"/>
      <c r="J249" s="198">
        <f>ROUND(I249*H249,2)</f>
        <v>0</v>
      </c>
      <c r="K249" s="194" t="s">
        <v>185</v>
      </c>
      <c r="L249" s="40"/>
      <c r="M249" s="199" t="s">
        <v>1</v>
      </c>
      <c r="N249" s="200" t="s">
        <v>42</v>
      </c>
      <c r="O249" s="72"/>
      <c r="P249" s="201">
        <f>O249*H249</f>
        <v>0</v>
      </c>
      <c r="Q249" s="201">
        <v>6.5000000000000002E-2</v>
      </c>
      <c r="R249" s="201">
        <f>Q249*H249</f>
        <v>14.482000000000001</v>
      </c>
      <c r="S249" s="201">
        <v>0.13</v>
      </c>
      <c r="T249" s="202">
        <f>S249*H249</f>
        <v>28.964000000000002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176</v>
      </c>
      <c r="AT249" s="203" t="s">
        <v>171</v>
      </c>
      <c r="AU249" s="203" t="s">
        <v>86</v>
      </c>
      <c r="AY249" s="17" t="s">
        <v>169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7" t="s">
        <v>84</v>
      </c>
      <c r="BK249" s="204">
        <f>ROUND(I249*H249,2)</f>
        <v>0</v>
      </c>
      <c r="BL249" s="17" t="s">
        <v>176</v>
      </c>
      <c r="BM249" s="203" t="s">
        <v>597</v>
      </c>
    </row>
    <row r="250" spans="1:65" s="13" customFormat="1">
      <c r="B250" s="205"/>
      <c r="C250" s="206"/>
      <c r="D250" s="207" t="s">
        <v>187</v>
      </c>
      <c r="E250" s="208" t="s">
        <v>1</v>
      </c>
      <c r="F250" s="209" t="s">
        <v>590</v>
      </c>
      <c r="G250" s="206"/>
      <c r="H250" s="210">
        <v>30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187</v>
      </c>
      <c r="AU250" s="216" t="s">
        <v>86</v>
      </c>
      <c r="AV250" s="13" t="s">
        <v>86</v>
      </c>
      <c r="AW250" s="13" t="s">
        <v>34</v>
      </c>
      <c r="AX250" s="13" t="s">
        <v>77</v>
      </c>
      <c r="AY250" s="216" t="s">
        <v>169</v>
      </c>
    </row>
    <row r="251" spans="1:65" s="13" customFormat="1">
      <c r="B251" s="205"/>
      <c r="C251" s="206"/>
      <c r="D251" s="207" t="s">
        <v>187</v>
      </c>
      <c r="E251" s="208" t="s">
        <v>1</v>
      </c>
      <c r="F251" s="209" t="s">
        <v>591</v>
      </c>
      <c r="G251" s="206"/>
      <c r="H251" s="210">
        <v>48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187</v>
      </c>
      <c r="AU251" s="216" t="s">
        <v>86</v>
      </c>
      <c r="AV251" s="13" t="s">
        <v>86</v>
      </c>
      <c r="AW251" s="13" t="s">
        <v>34</v>
      </c>
      <c r="AX251" s="13" t="s">
        <v>77</v>
      </c>
      <c r="AY251" s="216" t="s">
        <v>169</v>
      </c>
    </row>
    <row r="252" spans="1:65" s="13" customFormat="1">
      <c r="B252" s="205"/>
      <c r="C252" s="206"/>
      <c r="D252" s="207" t="s">
        <v>187</v>
      </c>
      <c r="E252" s="208" t="s">
        <v>1</v>
      </c>
      <c r="F252" s="209" t="s">
        <v>591</v>
      </c>
      <c r="G252" s="206"/>
      <c r="H252" s="210">
        <v>48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187</v>
      </c>
      <c r="AU252" s="216" t="s">
        <v>86</v>
      </c>
      <c r="AV252" s="13" t="s">
        <v>86</v>
      </c>
      <c r="AW252" s="13" t="s">
        <v>34</v>
      </c>
      <c r="AX252" s="13" t="s">
        <v>77</v>
      </c>
      <c r="AY252" s="216" t="s">
        <v>169</v>
      </c>
    </row>
    <row r="253" spans="1:65" s="13" customFormat="1">
      <c r="B253" s="205"/>
      <c r="C253" s="206"/>
      <c r="D253" s="207" t="s">
        <v>187</v>
      </c>
      <c r="E253" s="208" t="s">
        <v>1</v>
      </c>
      <c r="F253" s="209" t="s">
        <v>598</v>
      </c>
      <c r="G253" s="206"/>
      <c r="H253" s="210">
        <v>20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187</v>
      </c>
      <c r="AU253" s="216" t="s">
        <v>86</v>
      </c>
      <c r="AV253" s="13" t="s">
        <v>86</v>
      </c>
      <c r="AW253" s="13" t="s">
        <v>34</v>
      </c>
      <c r="AX253" s="13" t="s">
        <v>77</v>
      </c>
      <c r="AY253" s="216" t="s">
        <v>169</v>
      </c>
    </row>
    <row r="254" spans="1:65" s="13" customFormat="1">
      <c r="B254" s="205"/>
      <c r="C254" s="206"/>
      <c r="D254" s="207" t="s">
        <v>187</v>
      </c>
      <c r="E254" s="208" t="s">
        <v>1</v>
      </c>
      <c r="F254" s="209" t="s">
        <v>592</v>
      </c>
      <c r="G254" s="206"/>
      <c r="H254" s="210">
        <v>30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187</v>
      </c>
      <c r="AU254" s="216" t="s">
        <v>86</v>
      </c>
      <c r="AV254" s="13" t="s">
        <v>86</v>
      </c>
      <c r="AW254" s="13" t="s">
        <v>34</v>
      </c>
      <c r="AX254" s="13" t="s">
        <v>77</v>
      </c>
      <c r="AY254" s="216" t="s">
        <v>169</v>
      </c>
    </row>
    <row r="255" spans="1:65" s="13" customFormat="1">
      <c r="B255" s="205"/>
      <c r="C255" s="206"/>
      <c r="D255" s="207" t="s">
        <v>187</v>
      </c>
      <c r="E255" s="208" t="s">
        <v>1</v>
      </c>
      <c r="F255" s="209" t="s">
        <v>593</v>
      </c>
      <c r="G255" s="206"/>
      <c r="H255" s="210">
        <v>30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187</v>
      </c>
      <c r="AU255" s="216" t="s">
        <v>86</v>
      </c>
      <c r="AV255" s="13" t="s">
        <v>86</v>
      </c>
      <c r="AW255" s="13" t="s">
        <v>34</v>
      </c>
      <c r="AX255" s="13" t="s">
        <v>77</v>
      </c>
      <c r="AY255" s="216" t="s">
        <v>169</v>
      </c>
    </row>
    <row r="256" spans="1:65" s="13" customFormat="1">
      <c r="B256" s="205"/>
      <c r="C256" s="206"/>
      <c r="D256" s="207" t="s">
        <v>187</v>
      </c>
      <c r="E256" s="208" t="s">
        <v>1</v>
      </c>
      <c r="F256" s="209" t="s">
        <v>599</v>
      </c>
      <c r="G256" s="206"/>
      <c r="H256" s="210">
        <v>16.8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187</v>
      </c>
      <c r="AU256" s="216" t="s">
        <v>86</v>
      </c>
      <c r="AV256" s="13" t="s">
        <v>86</v>
      </c>
      <c r="AW256" s="13" t="s">
        <v>34</v>
      </c>
      <c r="AX256" s="13" t="s">
        <v>77</v>
      </c>
      <c r="AY256" s="216" t="s">
        <v>169</v>
      </c>
    </row>
    <row r="257" spans="1:65" s="14" customFormat="1">
      <c r="B257" s="217"/>
      <c r="C257" s="218"/>
      <c r="D257" s="207" t="s">
        <v>187</v>
      </c>
      <c r="E257" s="219" t="s">
        <v>1</v>
      </c>
      <c r="F257" s="220" t="s">
        <v>190</v>
      </c>
      <c r="G257" s="218"/>
      <c r="H257" s="221">
        <v>222.8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187</v>
      </c>
      <c r="AU257" s="227" t="s">
        <v>86</v>
      </c>
      <c r="AV257" s="14" t="s">
        <v>176</v>
      </c>
      <c r="AW257" s="14" t="s">
        <v>34</v>
      </c>
      <c r="AX257" s="14" t="s">
        <v>84</v>
      </c>
      <c r="AY257" s="227" t="s">
        <v>169</v>
      </c>
    </row>
    <row r="258" spans="1:65" s="2" customFormat="1" ht="24.2" customHeight="1">
      <c r="A258" s="35"/>
      <c r="B258" s="36"/>
      <c r="C258" s="192" t="s">
        <v>407</v>
      </c>
      <c r="D258" s="192" t="s">
        <v>171</v>
      </c>
      <c r="E258" s="193" t="s">
        <v>333</v>
      </c>
      <c r="F258" s="194" t="s">
        <v>334</v>
      </c>
      <c r="G258" s="195" t="s">
        <v>174</v>
      </c>
      <c r="H258" s="196">
        <v>18</v>
      </c>
      <c r="I258" s="197"/>
      <c r="J258" s="198">
        <f>ROUND(I258*H258,2)</f>
        <v>0</v>
      </c>
      <c r="K258" s="194" t="s">
        <v>185</v>
      </c>
      <c r="L258" s="40"/>
      <c r="M258" s="199" t="s">
        <v>1</v>
      </c>
      <c r="N258" s="200" t="s">
        <v>42</v>
      </c>
      <c r="O258" s="7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176</v>
      </c>
      <c r="AT258" s="203" t="s">
        <v>171</v>
      </c>
      <c r="AU258" s="203" t="s">
        <v>86</v>
      </c>
      <c r="AY258" s="17" t="s">
        <v>169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7" t="s">
        <v>84</v>
      </c>
      <c r="BK258" s="204">
        <f>ROUND(I258*H258,2)</f>
        <v>0</v>
      </c>
      <c r="BL258" s="17" t="s">
        <v>176</v>
      </c>
      <c r="BM258" s="203" t="s">
        <v>600</v>
      </c>
    </row>
    <row r="259" spans="1:65" s="2" customFormat="1" ht="19.5">
      <c r="A259" s="35"/>
      <c r="B259" s="36"/>
      <c r="C259" s="37"/>
      <c r="D259" s="207" t="s">
        <v>196</v>
      </c>
      <c r="E259" s="37"/>
      <c r="F259" s="228" t="s">
        <v>336</v>
      </c>
      <c r="G259" s="37"/>
      <c r="H259" s="37"/>
      <c r="I259" s="229"/>
      <c r="J259" s="37"/>
      <c r="K259" s="37"/>
      <c r="L259" s="40"/>
      <c r="M259" s="230"/>
      <c r="N259" s="231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7" t="s">
        <v>196</v>
      </c>
      <c r="AU259" s="17" t="s">
        <v>86</v>
      </c>
    </row>
    <row r="260" spans="1:65" s="13" customFormat="1">
      <c r="B260" s="205"/>
      <c r="C260" s="206"/>
      <c r="D260" s="207" t="s">
        <v>187</v>
      </c>
      <c r="E260" s="208" t="s">
        <v>1</v>
      </c>
      <c r="F260" s="209" t="s">
        <v>601</v>
      </c>
      <c r="G260" s="206"/>
      <c r="H260" s="210">
        <v>18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187</v>
      </c>
      <c r="AU260" s="216" t="s">
        <v>86</v>
      </c>
      <c r="AV260" s="13" t="s">
        <v>86</v>
      </c>
      <c r="AW260" s="13" t="s">
        <v>34</v>
      </c>
      <c r="AX260" s="13" t="s">
        <v>84</v>
      </c>
      <c r="AY260" s="216" t="s">
        <v>169</v>
      </c>
    </row>
    <row r="261" spans="1:65" s="2" customFormat="1" ht="24.2" customHeight="1">
      <c r="A261" s="35"/>
      <c r="B261" s="36"/>
      <c r="C261" s="192" t="s">
        <v>413</v>
      </c>
      <c r="D261" s="192" t="s">
        <v>171</v>
      </c>
      <c r="E261" s="193" t="s">
        <v>343</v>
      </c>
      <c r="F261" s="194" t="s">
        <v>344</v>
      </c>
      <c r="G261" s="195" t="s">
        <v>174</v>
      </c>
      <c r="H261" s="196">
        <v>206</v>
      </c>
      <c r="I261" s="197"/>
      <c r="J261" s="198">
        <f>ROUND(I261*H261,2)</f>
        <v>0</v>
      </c>
      <c r="K261" s="194" t="s">
        <v>185</v>
      </c>
      <c r="L261" s="40"/>
      <c r="M261" s="199" t="s">
        <v>1</v>
      </c>
      <c r="N261" s="200" t="s">
        <v>42</v>
      </c>
      <c r="O261" s="72"/>
      <c r="P261" s="201">
        <f>O261*H261</f>
        <v>0</v>
      </c>
      <c r="Q261" s="201">
        <v>0</v>
      </c>
      <c r="R261" s="201">
        <f>Q261*H261</f>
        <v>0</v>
      </c>
      <c r="S261" s="201">
        <v>0.1225</v>
      </c>
      <c r="T261" s="202">
        <f>S261*H261</f>
        <v>25.234999999999999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3" t="s">
        <v>176</v>
      </c>
      <c r="AT261" s="203" t="s">
        <v>171</v>
      </c>
      <c r="AU261" s="203" t="s">
        <v>86</v>
      </c>
      <c r="AY261" s="17" t="s">
        <v>169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7" t="s">
        <v>84</v>
      </c>
      <c r="BK261" s="204">
        <f>ROUND(I261*H261,2)</f>
        <v>0</v>
      </c>
      <c r="BL261" s="17" t="s">
        <v>176</v>
      </c>
      <c r="BM261" s="203" t="s">
        <v>602</v>
      </c>
    </row>
    <row r="262" spans="1:65" s="13" customFormat="1">
      <c r="B262" s="205"/>
      <c r="C262" s="206"/>
      <c r="D262" s="207" t="s">
        <v>187</v>
      </c>
      <c r="E262" s="208" t="s">
        <v>1</v>
      </c>
      <c r="F262" s="209" t="s">
        <v>590</v>
      </c>
      <c r="G262" s="206"/>
      <c r="H262" s="210">
        <v>30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187</v>
      </c>
      <c r="AU262" s="216" t="s">
        <v>86</v>
      </c>
      <c r="AV262" s="13" t="s">
        <v>86</v>
      </c>
      <c r="AW262" s="13" t="s">
        <v>34</v>
      </c>
      <c r="AX262" s="13" t="s">
        <v>77</v>
      </c>
      <c r="AY262" s="216" t="s">
        <v>169</v>
      </c>
    </row>
    <row r="263" spans="1:65" s="13" customFormat="1">
      <c r="B263" s="205"/>
      <c r="C263" s="206"/>
      <c r="D263" s="207" t="s">
        <v>187</v>
      </c>
      <c r="E263" s="208" t="s">
        <v>1</v>
      </c>
      <c r="F263" s="209" t="s">
        <v>591</v>
      </c>
      <c r="G263" s="206"/>
      <c r="H263" s="210">
        <v>48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187</v>
      </c>
      <c r="AU263" s="216" t="s">
        <v>86</v>
      </c>
      <c r="AV263" s="13" t="s">
        <v>86</v>
      </c>
      <c r="AW263" s="13" t="s">
        <v>34</v>
      </c>
      <c r="AX263" s="13" t="s">
        <v>77</v>
      </c>
      <c r="AY263" s="216" t="s">
        <v>169</v>
      </c>
    </row>
    <row r="264" spans="1:65" s="13" customFormat="1">
      <c r="B264" s="205"/>
      <c r="C264" s="206"/>
      <c r="D264" s="207" t="s">
        <v>187</v>
      </c>
      <c r="E264" s="208" t="s">
        <v>1</v>
      </c>
      <c r="F264" s="209" t="s">
        <v>591</v>
      </c>
      <c r="G264" s="206"/>
      <c r="H264" s="210">
        <v>48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187</v>
      </c>
      <c r="AU264" s="216" t="s">
        <v>86</v>
      </c>
      <c r="AV264" s="13" t="s">
        <v>86</v>
      </c>
      <c r="AW264" s="13" t="s">
        <v>34</v>
      </c>
      <c r="AX264" s="13" t="s">
        <v>77</v>
      </c>
      <c r="AY264" s="216" t="s">
        <v>169</v>
      </c>
    </row>
    <row r="265" spans="1:65" s="13" customFormat="1">
      <c r="B265" s="205"/>
      <c r="C265" s="206"/>
      <c r="D265" s="207" t="s">
        <v>187</v>
      </c>
      <c r="E265" s="208" t="s">
        <v>1</v>
      </c>
      <c r="F265" s="209" t="s">
        <v>598</v>
      </c>
      <c r="G265" s="206"/>
      <c r="H265" s="210">
        <v>20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187</v>
      </c>
      <c r="AU265" s="216" t="s">
        <v>86</v>
      </c>
      <c r="AV265" s="13" t="s">
        <v>86</v>
      </c>
      <c r="AW265" s="13" t="s">
        <v>34</v>
      </c>
      <c r="AX265" s="13" t="s">
        <v>77</v>
      </c>
      <c r="AY265" s="216" t="s">
        <v>169</v>
      </c>
    </row>
    <row r="266" spans="1:65" s="13" customFormat="1">
      <c r="B266" s="205"/>
      <c r="C266" s="206"/>
      <c r="D266" s="207" t="s">
        <v>187</v>
      </c>
      <c r="E266" s="208" t="s">
        <v>1</v>
      </c>
      <c r="F266" s="209" t="s">
        <v>592</v>
      </c>
      <c r="G266" s="206"/>
      <c r="H266" s="210">
        <v>30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187</v>
      </c>
      <c r="AU266" s="216" t="s">
        <v>86</v>
      </c>
      <c r="AV266" s="13" t="s">
        <v>86</v>
      </c>
      <c r="AW266" s="13" t="s">
        <v>34</v>
      </c>
      <c r="AX266" s="13" t="s">
        <v>77</v>
      </c>
      <c r="AY266" s="216" t="s">
        <v>169</v>
      </c>
    </row>
    <row r="267" spans="1:65" s="13" customFormat="1">
      <c r="B267" s="205"/>
      <c r="C267" s="206"/>
      <c r="D267" s="207" t="s">
        <v>187</v>
      </c>
      <c r="E267" s="208" t="s">
        <v>1</v>
      </c>
      <c r="F267" s="209" t="s">
        <v>593</v>
      </c>
      <c r="G267" s="206"/>
      <c r="H267" s="210">
        <v>30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187</v>
      </c>
      <c r="AU267" s="216" t="s">
        <v>86</v>
      </c>
      <c r="AV267" s="13" t="s">
        <v>86</v>
      </c>
      <c r="AW267" s="13" t="s">
        <v>34</v>
      </c>
      <c r="AX267" s="13" t="s">
        <v>77</v>
      </c>
      <c r="AY267" s="216" t="s">
        <v>169</v>
      </c>
    </row>
    <row r="268" spans="1:65" s="14" customFormat="1">
      <c r="B268" s="217"/>
      <c r="C268" s="218"/>
      <c r="D268" s="207" t="s">
        <v>187</v>
      </c>
      <c r="E268" s="219" t="s">
        <v>1</v>
      </c>
      <c r="F268" s="220" t="s">
        <v>190</v>
      </c>
      <c r="G268" s="218"/>
      <c r="H268" s="221">
        <v>206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187</v>
      </c>
      <c r="AU268" s="227" t="s">
        <v>86</v>
      </c>
      <c r="AV268" s="14" t="s">
        <v>176</v>
      </c>
      <c r="AW268" s="14" t="s">
        <v>34</v>
      </c>
      <c r="AX268" s="14" t="s">
        <v>84</v>
      </c>
      <c r="AY268" s="227" t="s">
        <v>169</v>
      </c>
    </row>
    <row r="269" spans="1:65" s="2" customFormat="1" ht="24.2" customHeight="1">
      <c r="A269" s="35"/>
      <c r="B269" s="36"/>
      <c r="C269" s="192" t="s">
        <v>418</v>
      </c>
      <c r="D269" s="192" t="s">
        <v>171</v>
      </c>
      <c r="E269" s="193" t="s">
        <v>351</v>
      </c>
      <c r="F269" s="194" t="s">
        <v>352</v>
      </c>
      <c r="G269" s="195" t="s">
        <v>174</v>
      </c>
      <c r="H269" s="196">
        <v>206</v>
      </c>
      <c r="I269" s="197"/>
      <c r="J269" s="198">
        <f>ROUND(I269*H269,2)</f>
        <v>0</v>
      </c>
      <c r="K269" s="194" t="s">
        <v>185</v>
      </c>
      <c r="L269" s="40"/>
      <c r="M269" s="199" t="s">
        <v>1</v>
      </c>
      <c r="N269" s="200" t="s">
        <v>42</v>
      </c>
      <c r="O269" s="72"/>
      <c r="P269" s="201">
        <f>O269*H269</f>
        <v>0</v>
      </c>
      <c r="Q269" s="201">
        <v>0.122734</v>
      </c>
      <c r="R269" s="201">
        <f>Q269*H269</f>
        <v>25.283203999999998</v>
      </c>
      <c r="S269" s="201">
        <v>0</v>
      </c>
      <c r="T269" s="20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3" t="s">
        <v>176</v>
      </c>
      <c r="AT269" s="203" t="s">
        <v>171</v>
      </c>
      <c r="AU269" s="203" t="s">
        <v>86</v>
      </c>
      <c r="AY269" s="17" t="s">
        <v>169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7" t="s">
        <v>84</v>
      </c>
      <c r="BK269" s="204">
        <f>ROUND(I269*H269,2)</f>
        <v>0</v>
      </c>
      <c r="BL269" s="17" t="s">
        <v>176</v>
      </c>
      <c r="BM269" s="203" t="s">
        <v>603</v>
      </c>
    </row>
    <row r="270" spans="1:65" s="13" customFormat="1">
      <c r="B270" s="205"/>
      <c r="C270" s="206"/>
      <c r="D270" s="207" t="s">
        <v>187</v>
      </c>
      <c r="E270" s="208" t="s">
        <v>1</v>
      </c>
      <c r="F270" s="209" t="s">
        <v>590</v>
      </c>
      <c r="G270" s="206"/>
      <c r="H270" s="210">
        <v>30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187</v>
      </c>
      <c r="AU270" s="216" t="s">
        <v>86</v>
      </c>
      <c r="AV270" s="13" t="s">
        <v>86</v>
      </c>
      <c r="AW270" s="13" t="s">
        <v>34</v>
      </c>
      <c r="AX270" s="13" t="s">
        <v>77</v>
      </c>
      <c r="AY270" s="216" t="s">
        <v>169</v>
      </c>
    </row>
    <row r="271" spans="1:65" s="13" customFormat="1">
      <c r="B271" s="205"/>
      <c r="C271" s="206"/>
      <c r="D271" s="207" t="s">
        <v>187</v>
      </c>
      <c r="E271" s="208" t="s">
        <v>1</v>
      </c>
      <c r="F271" s="209" t="s">
        <v>591</v>
      </c>
      <c r="G271" s="206"/>
      <c r="H271" s="210">
        <v>48</v>
      </c>
      <c r="I271" s="211"/>
      <c r="J271" s="206"/>
      <c r="K271" s="206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187</v>
      </c>
      <c r="AU271" s="216" t="s">
        <v>86</v>
      </c>
      <c r="AV271" s="13" t="s">
        <v>86</v>
      </c>
      <c r="AW271" s="13" t="s">
        <v>34</v>
      </c>
      <c r="AX271" s="13" t="s">
        <v>77</v>
      </c>
      <c r="AY271" s="216" t="s">
        <v>169</v>
      </c>
    </row>
    <row r="272" spans="1:65" s="13" customFormat="1">
      <c r="B272" s="205"/>
      <c r="C272" s="206"/>
      <c r="D272" s="207" t="s">
        <v>187</v>
      </c>
      <c r="E272" s="208" t="s">
        <v>1</v>
      </c>
      <c r="F272" s="209" t="s">
        <v>591</v>
      </c>
      <c r="G272" s="206"/>
      <c r="H272" s="210">
        <v>48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187</v>
      </c>
      <c r="AU272" s="216" t="s">
        <v>86</v>
      </c>
      <c r="AV272" s="13" t="s">
        <v>86</v>
      </c>
      <c r="AW272" s="13" t="s">
        <v>34</v>
      </c>
      <c r="AX272" s="13" t="s">
        <v>77</v>
      </c>
      <c r="AY272" s="216" t="s">
        <v>169</v>
      </c>
    </row>
    <row r="273" spans="1:65" s="13" customFormat="1">
      <c r="B273" s="205"/>
      <c r="C273" s="206"/>
      <c r="D273" s="207" t="s">
        <v>187</v>
      </c>
      <c r="E273" s="208" t="s">
        <v>1</v>
      </c>
      <c r="F273" s="209" t="s">
        <v>598</v>
      </c>
      <c r="G273" s="206"/>
      <c r="H273" s="210">
        <v>20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187</v>
      </c>
      <c r="AU273" s="216" t="s">
        <v>86</v>
      </c>
      <c r="AV273" s="13" t="s">
        <v>86</v>
      </c>
      <c r="AW273" s="13" t="s">
        <v>34</v>
      </c>
      <c r="AX273" s="13" t="s">
        <v>77</v>
      </c>
      <c r="AY273" s="216" t="s">
        <v>169</v>
      </c>
    </row>
    <row r="274" spans="1:65" s="13" customFormat="1">
      <c r="B274" s="205"/>
      <c r="C274" s="206"/>
      <c r="D274" s="207" t="s">
        <v>187</v>
      </c>
      <c r="E274" s="208" t="s">
        <v>1</v>
      </c>
      <c r="F274" s="209" t="s">
        <v>592</v>
      </c>
      <c r="G274" s="206"/>
      <c r="H274" s="210">
        <v>30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187</v>
      </c>
      <c r="AU274" s="216" t="s">
        <v>86</v>
      </c>
      <c r="AV274" s="13" t="s">
        <v>86</v>
      </c>
      <c r="AW274" s="13" t="s">
        <v>34</v>
      </c>
      <c r="AX274" s="13" t="s">
        <v>77</v>
      </c>
      <c r="AY274" s="216" t="s">
        <v>169</v>
      </c>
    </row>
    <row r="275" spans="1:65" s="13" customFormat="1">
      <c r="B275" s="205"/>
      <c r="C275" s="206"/>
      <c r="D275" s="207" t="s">
        <v>187</v>
      </c>
      <c r="E275" s="208" t="s">
        <v>1</v>
      </c>
      <c r="F275" s="209" t="s">
        <v>593</v>
      </c>
      <c r="G275" s="206"/>
      <c r="H275" s="210">
        <v>30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187</v>
      </c>
      <c r="AU275" s="216" t="s">
        <v>86</v>
      </c>
      <c r="AV275" s="13" t="s">
        <v>86</v>
      </c>
      <c r="AW275" s="13" t="s">
        <v>34</v>
      </c>
      <c r="AX275" s="13" t="s">
        <v>77</v>
      </c>
      <c r="AY275" s="216" t="s">
        <v>169</v>
      </c>
    </row>
    <row r="276" spans="1:65" s="14" customFormat="1">
      <c r="B276" s="217"/>
      <c r="C276" s="218"/>
      <c r="D276" s="207" t="s">
        <v>187</v>
      </c>
      <c r="E276" s="219" t="s">
        <v>1</v>
      </c>
      <c r="F276" s="220" t="s">
        <v>190</v>
      </c>
      <c r="G276" s="218"/>
      <c r="H276" s="221">
        <v>206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187</v>
      </c>
      <c r="AU276" s="227" t="s">
        <v>86</v>
      </c>
      <c r="AV276" s="14" t="s">
        <v>176</v>
      </c>
      <c r="AW276" s="14" t="s">
        <v>34</v>
      </c>
      <c r="AX276" s="14" t="s">
        <v>84</v>
      </c>
      <c r="AY276" s="227" t="s">
        <v>169</v>
      </c>
    </row>
    <row r="277" spans="1:65" s="2" customFormat="1" ht="24.2" customHeight="1">
      <c r="A277" s="35"/>
      <c r="B277" s="36"/>
      <c r="C277" s="192" t="s">
        <v>422</v>
      </c>
      <c r="D277" s="192" t="s">
        <v>171</v>
      </c>
      <c r="E277" s="193" t="s">
        <v>378</v>
      </c>
      <c r="F277" s="194" t="s">
        <v>379</v>
      </c>
      <c r="G277" s="195" t="s">
        <v>184</v>
      </c>
      <c r="H277" s="196">
        <v>16.8</v>
      </c>
      <c r="I277" s="197"/>
      <c r="J277" s="198">
        <f>ROUND(I277*H277,2)</f>
        <v>0</v>
      </c>
      <c r="K277" s="194" t="s">
        <v>185</v>
      </c>
      <c r="L277" s="40"/>
      <c r="M277" s="199" t="s">
        <v>1</v>
      </c>
      <c r="N277" s="200" t="s">
        <v>42</v>
      </c>
      <c r="O277" s="72"/>
      <c r="P277" s="201">
        <f>O277*H277</f>
        <v>0</v>
      </c>
      <c r="Q277" s="201">
        <v>0.50375000000000003</v>
      </c>
      <c r="R277" s="201">
        <f>Q277*H277</f>
        <v>8.463000000000001</v>
      </c>
      <c r="S277" s="201">
        <v>2.5</v>
      </c>
      <c r="T277" s="202">
        <f>S277*H277</f>
        <v>42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3" t="s">
        <v>176</v>
      </c>
      <c r="AT277" s="203" t="s">
        <v>171</v>
      </c>
      <c r="AU277" s="203" t="s">
        <v>86</v>
      </c>
      <c r="AY277" s="17" t="s">
        <v>169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7" t="s">
        <v>84</v>
      </c>
      <c r="BK277" s="204">
        <f>ROUND(I277*H277,2)</f>
        <v>0</v>
      </c>
      <c r="BL277" s="17" t="s">
        <v>176</v>
      </c>
      <c r="BM277" s="203" t="s">
        <v>604</v>
      </c>
    </row>
    <row r="278" spans="1:65" s="2" customFormat="1" ht="19.5">
      <c r="A278" s="35"/>
      <c r="B278" s="36"/>
      <c r="C278" s="37"/>
      <c r="D278" s="207" t="s">
        <v>196</v>
      </c>
      <c r="E278" s="37"/>
      <c r="F278" s="228" t="s">
        <v>381</v>
      </c>
      <c r="G278" s="37"/>
      <c r="H278" s="37"/>
      <c r="I278" s="229"/>
      <c r="J278" s="37"/>
      <c r="K278" s="37"/>
      <c r="L278" s="40"/>
      <c r="M278" s="230"/>
      <c r="N278" s="231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7" t="s">
        <v>196</v>
      </c>
      <c r="AU278" s="17" t="s">
        <v>86</v>
      </c>
    </row>
    <row r="279" spans="1:65" s="13" customFormat="1">
      <c r="B279" s="205"/>
      <c r="C279" s="206"/>
      <c r="D279" s="207" t="s">
        <v>187</v>
      </c>
      <c r="E279" s="208" t="s">
        <v>1</v>
      </c>
      <c r="F279" s="209" t="s">
        <v>605</v>
      </c>
      <c r="G279" s="206"/>
      <c r="H279" s="210">
        <v>5.4</v>
      </c>
      <c r="I279" s="211"/>
      <c r="J279" s="206"/>
      <c r="K279" s="206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187</v>
      </c>
      <c r="AU279" s="216" t="s">
        <v>86</v>
      </c>
      <c r="AV279" s="13" t="s">
        <v>86</v>
      </c>
      <c r="AW279" s="13" t="s">
        <v>34</v>
      </c>
      <c r="AX279" s="13" t="s">
        <v>77</v>
      </c>
      <c r="AY279" s="216" t="s">
        <v>169</v>
      </c>
    </row>
    <row r="280" spans="1:65" s="13" customFormat="1">
      <c r="B280" s="205"/>
      <c r="C280" s="206"/>
      <c r="D280" s="207" t="s">
        <v>187</v>
      </c>
      <c r="E280" s="208" t="s">
        <v>1</v>
      </c>
      <c r="F280" s="209" t="s">
        <v>606</v>
      </c>
      <c r="G280" s="206"/>
      <c r="H280" s="210">
        <v>0.6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187</v>
      </c>
      <c r="AU280" s="216" t="s">
        <v>86</v>
      </c>
      <c r="AV280" s="13" t="s">
        <v>86</v>
      </c>
      <c r="AW280" s="13" t="s">
        <v>34</v>
      </c>
      <c r="AX280" s="13" t="s">
        <v>77</v>
      </c>
      <c r="AY280" s="216" t="s">
        <v>169</v>
      </c>
    </row>
    <row r="281" spans="1:65" s="13" customFormat="1">
      <c r="B281" s="205"/>
      <c r="C281" s="206"/>
      <c r="D281" s="207" t="s">
        <v>187</v>
      </c>
      <c r="E281" s="208" t="s">
        <v>1</v>
      </c>
      <c r="F281" s="209" t="s">
        <v>607</v>
      </c>
      <c r="G281" s="206"/>
      <c r="H281" s="210">
        <v>0.72</v>
      </c>
      <c r="I281" s="211"/>
      <c r="J281" s="206"/>
      <c r="K281" s="206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187</v>
      </c>
      <c r="AU281" s="216" t="s">
        <v>86</v>
      </c>
      <c r="AV281" s="13" t="s">
        <v>86</v>
      </c>
      <c r="AW281" s="13" t="s">
        <v>34</v>
      </c>
      <c r="AX281" s="13" t="s">
        <v>77</v>
      </c>
      <c r="AY281" s="216" t="s">
        <v>169</v>
      </c>
    </row>
    <row r="282" spans="1:65" s="13" customFormat="1">
      <c r="B282" s="205"/>
      <c r="C282" s="206"/>
      <c r="D282" s="207" t="s">
        <v>187</v>
      </c>
      <c r="E282" s="208" t="s">
        <v>1</v>
      </c>
      <c r="F282" s="209" t="s">
        <v>608</v>
      </c>
      <c r="G282" s="206"/>
      <c r="H282" s="210">
        <v>7.2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187</v>
      </c>
      <c r="AU282" s="216" t="s">
        <v>86</v>
      </c>
      <c r="AV282" s="13" t="s">
        <v>86</v>
      </c>
      <c r="AW282" s="13" t="s">
        <v>34</v>
      </c>
      <c r="AX282" s="13" t="s">
        <v>77</v>
      </c>
      <c r="AY282" s="216" t="s">
        <v>169</v>
      </c>
    </row>
    <row r="283" spans="1:65" s="13" customFormat="1">
      <c r="B283" s="205"/>
      <c r="C283" s="206"/>
      <c r="D283" s="207" t="s">
        <v>187</v>
      </c>
      <c r="E283" s="208" t="s">
        <v>1</v>
      </c>
      <c r="F283" s="209" t="s">
        <v>609</v>
      </c>
      <c r="G283" s="206"/>
      <c r="H283" s="210">
        <v>2.88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187</v>
      </c>
      <c r="AU283" s="216" t="s">
        <v>86</v>
      </c>
      <c r="AV283" s="13" t="s">
        <v>86</v>
      </c>
      <c r="AW283" s="13" t="s">
        <v>34</v>
      </c>
      <c r="AX283" s="13" t="s">
        <v>77</v>
      </c>
      <c r="AY283" s="216" t="s">
        <v>169</v>
      </c>
    </row>
    <row r="284" spans="1:65" s="14" customFormat="1">
      <c r="B284" s="217"/>
      <c r="C284" s="218"/>
      <c r="D284" s="207" t="s">
        <v>187</v>
      </c>
      <c r="E284" s="219" t="s">
        <v>1</v>
      </c>
      <c r="F284" s="220" t="s">
        <v>190</v>
      </c>
      <c r="G284" s="218"/>
      <c r="H284" s="221">
        <v>16.8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187</v>
      </c>
      <c r="AU284" s="227" t="s">
        <v>86</v>
      </c>
      <c r="AV284" s="14" t="s">
        <v>176</v>
      </c>
      <c r="AW284" s="14" t="s">
        <v>34</v>
      </c>
      <c r="AX284" s="14" t="s">
        <v>84</v>
      </c>
      <c r="AY284" s="227" t="s">
        <v>169</v>
      </c>
    </row>
    <row r="285" spans="1:65" s="2" customFormat="1" ht="14.45" customHeight="1">
      <c r="A285" s="35"/>
      <c r="B285" s="36"/>
      <c r="C285" s="192" t="s">
        <v>427</v>
      </c>
      <c r="D285" s="192" t="s">
        <v>171</v>
      </c>
      <c r="E285" s="193" t="s">
        <v>386</v>
      </c>
      <c r="F285" s="194" t="s">
        <v>387</v>
      </c>
      <c r="G285" s="195" t="s">
        <v>184</v>
      </c>
      <c r="H285" s="196">
        <v>16.8</v>
      </c>
      <c r="I285" s="197"/>
      <c r="J285" s="198">
        <f>ROUND(I285*H285,2)</f>
        <v>0</v>
      </c>
      <c r="K285" s="194" t="s">
        <v>185</v>
      </c>
      <c r="L285" s="40"/>
      <c r="M285" s="199" t="s">
        <v>1</v>
      </c>
      <c r="N285" s="200" t="s">
        <v>42</v>
      </c>
      <c r="O285" s="7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176</v>
      </c>
      <c r="AT285" s="203" t="s">
        <v>171</v>
      </c>
      <c r="AU285" s="203" t="s">
        <v>86</v>
      </c>
      <c r="AY285" s="17" t="s">
        <v>169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7" t="s">
        <v>84</v>
      </c>
      <c r="BK285" s="204">
        <f>ROUND(I285*H285,2)</f>
        <v>0</v>
      </c>
      <c r="BL285" s="17" t="s">
        <v>176</v>
      </c>
      <c r="BM285" s="203" t="s">
        <v>610</v>
      </c>
    </row>
    <row r="286" spans="1:65" s="2" customFormat="1" ht="24.2" customHeight="1">
      <c r="A286" s="35"/>
      <c r="B286" s="36"/>
      <c r="C286" s="232" t="s">
        <v>434</v>
      </c>
      <c r="D286" s="232" t="s">
        <v>217</v>
      </c>
      <c r="E286" s="233" t="s">
        <v>390</v>
      </c>
      <c r="F286" s="234" t="s">
        <v>391</v>
      </c>
      <c r="G286" s="235" t="s">
        <v>220</v>
      </c>
      <c r="H286" s="236">
        <v>8.0640000000000001</v>
      </c>
      <c r="I286" s="237"/>
      <c r="J286" s="238">
        <f>ROUND(I286*H286,2)</f>
        <v>0</v>
      </c>
      <c r="K286" s="234" t="s">
        <v>185</v>
      </c>
      <c r="L286" s="239"/>
      <c r="M286" s="240" t="s">
        <v>1</v>
      </c>
      <c r="N286" s="241" t="s">
        <v>42</v>
      </c>
      <c r="O286" s="72"/>
      <c r="P286" s="201">
        <f>O286*H286</f>
        <v>0</v>
      </c>
      <c r="Q286" s="201">
        <v>1</v>
      </c>
      <c r="R286" s="201">
        <f>Q286*H286</f>
        <v>8.0640000000000001</v>
      </c>
      <c r="S286" s="201">
        <v>0</v>
      </c>
      <c r="T286" s="20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3" t="s">
        <v>221</v>
      </c>
      <c r="AT286" s="203" t="s">
        <v>217</v>
      </c>
      <c r="AU286" s="203" t="s">
        <v>86</v>
      </c>
      <c r="AY286" s="17" t="s">
        <v>169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7" t="s">
        <v>84</v>
      </c>
      <c r="BK286" s="204">
        <f>ROUND(I286*H286,2)</f>
        <v>0</v>
      </c>
      <c r="BL286" s="17" t="s">
        <v>176</v>
      </c>
      <c r="BM286" s="203" t="s">
        <v>611</v>
      </c>
    </row>
    <row r="287" spans="1:65" s="2" customFormat="1" ht="19.5">
      <c r="A287" s="35"/>
      <c r="B287" s="36"/>
      <c r="C287" s="37"/>
      <c r="D287" s="207" t="s">
        <v>196</v>
      </c>
      <c r="E287" s="37"/>
      <c r="F287" s="228" t="s">
        <v>393</v>
      </c>
      <c r="G287" s="37"/>
      <c r="H287" s="37"/>
      <c r="I287" s="229"/>
      <c r="J287" s="37"/>
      <c r="K287" s="37"/>
      <c r="L287" s="40"/>
      <c r="M287" s="230"/>
      <c r="N287" s="231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196</v>
      </c>
      <c r="AU287" s="17" t="s">
        <v>86</v>
      </c>
    </row>
    <row r="288" spans="1:65" s="13" customFormat="1">
      <c r="B288" s="205"/>
      <c r="C288" s="206"/>
      <c r="D288" s="207" t="s">
        <v>187</v>
      </c>
      <c r="E288" s="208" t="s">
        <v>1</v>
      </c>
      <c r="F288" s="209" t="s">
        <v>612</v>
      </c>
      <c r="G288" s="206"/>
      <c r="H288" s="210">
        <v>8.0640000000000001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187</v>
      </c>
      <c r="AU288" s="216" t="s">
        <v>86</v>
      </c>
      <c r="AV288" s="13" t="s">
        <v>86</v>
      </c>
      <c r="AW288" s="13" t="s">
        <v>34</v>
      </c>
      <c r="AX288" s="13" t="s">
        <v>84</v>
      </c>
      <c r="AY288" s="216" t="s">
        <v>169</v>
      </c>
    </row>
    <row r="289" spans="1:65" s="2" customFormat="1" ht="24.2" customHeight="1">
      <c r="A289" s="35"/>
      <c r="B289" s="36"/>
      <c r="C289" s="192" t="s">
        <v>438</v>
      </c>
      <c r="D289" s="192" t="s">
        <v>171</v>
      </c>
      <c r="E289" s="193" t="s">
        <v>371</v>
      </c>
      <c r="F289" s="194" t="s">
        <v>372</v>
      </c>
      <c r="G289" s="195" t="s">
        <v>194</v>
      </c>
      <c r="H289" s="196">
        <v>78</v>
      </c>
      <c r="I289" s="197"/>
      <c r="J289" s="198">
        <f>ROUND(I289*H289,2)</f>
        <v>0</v>
      </c>
      <c r="K289" s="194" t="s">
        <v>185</v>
      </c>
      <c r="L289" s="40"/>
      <c r="M289" s="199" t="s">
        <v>1</v>
      </c>
      <c r="N289" s="200" t="s">
        <v>42</v>
      </c>
      <c r="O289" s="72"/>
      <c r="P289" s="201">
        <f>O289*H289</f>
        <v>0</v>
      </c>
      <c r="Q289" s="201">
        <v>2.2878E-3</v>
      </c>
      <c r="R289" s="201">
        <f>Q289*H289</f>
        <v>0.17844840000000001</v>
      </c>
      <c r="S289" s="201">
        <v>3.0000000000000001E-3</v>
      </c>
      <c r="T289" s="202">
        <f>S289*H289</f>
        <v>0.23400000000000001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176</v>
      </c>
      <c r="AT289" s="203" t="s">
        <v>171</v>
      </c>
      <c r="AU289" s="203" t="s">
        <v>86</v>
      </c>
      <c r="AY289" s="17" t="s">
        <v>169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7" t="s">
        <v>84</v>
      </c>
      <c r="BK289" s="204">
        <f>ROUND(I289*H289,2)</f>
        <v>0</v>
      </c>
      <c r="BL289" s="17" t="s">
        <v>176</v>
      </c>
      <c r="BM289" s="203" t="s">
        <v>613</v>
      </c>
    </row>
    <row r="290" spans="1:65" s="13" customFormat="1">
      <c r="B290" s="205"/>
      <c r="C290" s="206"/>
      <c r="D290" s="207" t="s">
        <v>187</v>
      </c>
      <c r="E290" s="208" t="s">
        <v>1</v>
      </c>
      <c r="F290" s="209" t="s">
        <v>614</v>
      </c>
      <c r="G290" s="206"/>
      <c r="H290" s="210">
        <v>78</v>
      </c>
      <c r="I290" s="211"/>
      <c r="J290" s="206"/>
      <c r="K290" s="206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187</v>
      </c>
      <c r="AU290" s="216" t="s">
        <v>86</v>
      </c>
      <c r="AV290" s="13" t="s">
        <v>86</v>
      </c>
      <c r="AW290" s="13" t="s">
        <v>34</v>
      </c>
      <c r="AX290" s="13" t="s">
        <v>84</v>
      </c>
      <c r="AY290" s="216" t="s">
        <v>169</v>
      </c>
    </row>
    <row r="291" spans="1:65" s="12" customFormat="1" ht="22.9" customHeight="1">
      <c r="B291" s="176"/>
      <c r="C291" s="177"/>
      <c r="D291" s="178" t="s">
        <v>76</v>
      </c>
      <c r="E291" s="190" t="s">
        <v>395</v>
      </c>
      <c r="F291" s="190" t="s">
        <v>396</v>
      </c>
      <c r="G291" s="177"/>
      <c r="H291" s="177"/>
      <c r="I291" s="180"/>
      <c r="J291" s="191">
        <f>BK291</f>
        <v>0</v>
      </c>
      <c r="K291" s="177"/>
      <c r="L291" s="182"/>
      <c r="M291" s="183"/>
      <c r="N291" s="184"/>
      <c r="O291" s="184"/>
      <c r="P291" s="185">
        <f>SUM(P292:P303)</f>
        <v>0</v>
      </c>
      <c r="Q291" s="184"/>
      <c r="R291" s="185">
        <f>SUM(R292:R303)</f>
        <v>0</v>
      </c>
      <c r="S291" s="184"/>
      <c r="T291" s="186">
        <f>SUM(T292:T303)</f>
        <v>0</v>
      </c>
      <c r="AR291" s="187" t="s">
        <v>84</v>
      </c>
      <c r="AT291" s="188" t="s">
        <v>76</v>
      </c>
      <c r="AU291" s="188" t="s">
        <v>84</v>
      </c>
      <c r="AY291" s="187" t="s">
        <v>169</v>
      </c>
      <c r="BK291" s="189">
        <f>SUM(BK292:BK303)</f>
        <v>0</v>
      </c>
    </row>
    <row r="292" spans="1:65" s="2" customFormat="1" ht="24.2" customHeight="1">
      <c r="A292" s="35"/>
      <c r="B292" s="36"/>
      <c r="C292" s="192" t="s">
        <v>181</v>
      </c>
      <c r="D292" s="192" t="s">
        <v>171</v>
      </c>
      <c r="E292" s="193" t="s">
        <v>398</v>
      </c>
      <c r="F292" s="194" t="s">
        <v>399</v>
      </c>
      <c r="G292" s="195" t="s">
        <v>220</v>
      </c>
      <c r="H292" s="196">
        <v>122.252</v>
      </c>
      <c r="I292" s="197"/>
      <c r="J292" s="198">
        <f>ROUND(I292*H292,2)</f>
        <v>0</v>
      </c>
      <c r="K292" s="194" t="s">
        <v>185</v>
      </c>
      <c r="L292" s="40"/>
      <c r="M292" s="199" t="s">
        <v>1</v>
      </c>
      <c r="N292" s="200" t="s">
        <v>42</v>
      </c>
      <c r="O292" s="7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176</v>
      </c>
      <c r="AT292" s="203" t="s">
        <v>171</v>
      </c>
      <c r="AU292" s="203" t="s">
        <v>86</v>
      </c>
      <c r="AY292" s="17" t="s">
        <v>169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7" t="s">
        <v>84</v>
      </c>
      <c r="BK292" s="204">
        <f>ROUND(I292*H292,2)</f>
        <v>0</v>
      </c>
      <c r="BL292" s="17" t="s">
        <v>176</v>
      </c>
      <c r="BM292" s="203" t="s">
        <v>615</v>
      </c>
    </row>
    <row r="293" spans="1:65" s="2" customFormat="1" ht="24.2" customHeight="1">
      <c r="A293" s="35"/>
      <c r="B293" s="36"/>
      <c r="C293" s="192" t="s">
        <v>616</v>
      </c>
      <c r="D293" s="192" t="s">
        <v>171</v>
      </c>
      <c r="E293" s="193" t="s">
        <v>402</v>
      </c>
      <c r="F293" s="194" t="s">
        <v>403</v>
      </c>
      <c r="G293" s="195" t="s">
        <v>220</v>
      </c>
      <c r="H293" s="196">
        <v>2445.04</v>
      </c>
      <c r="I293" s="197"/>
      <c r="J293" s="198">
        <f>ROUND(I293*H293,2)</f>
        <v>0</v>
      </c>
      <c r="K293" s="194" t="s">
        <v>185</v>
      </c>
      <c r="L293" s="40"/>
      <c r="M293" s="199" t="s">
        <v>1</v>
      </c>
      <c r="N293" s="200" t="s">
        <v>42</v>
      </c>
      <c r="O293" s="7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3" t="s">
        <v>176</v>
      </c>
      <c r="AT293" s="203" t="s">
        <v>171</v>
      </c>
      <c r="AU293" s="203" t="s">
        <v>86</v>
      </c>
      <c r="AY293" s="17" t="s">
        <v>169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7" t="s">
        <v>84</v>
      </c>
      <c r="BK293" s="204">
        <f>ROUND(I293*H293,2)</f>
        <v>0</v>
      </c>
      <c r="BL293" s="17" t="s">
        <v>176</v>
      </c>
      <c r="BM293" s="203" t="s">
        <v>617</v>
      </c>
    </row>
    <row r="294" spans="1:65" s="2" customFormat="1" ht="19.5">
      <c r="A294" s="35"/>
      <c r="B294" s="36"/>
      <c r="C294" s="37"/>
      <c r="D294" s="207" t="s">
        <v>196</v>
      </c>
      <c r="E294" s="37"/>
      <c r="F294" s="228" t="s">
        <v>405</v>
      </c>
      <c r="G294" s="37"/>
      <c r="H294" s="37"/>
      <c r="I294" s="229"/>
      <c r="J294" s="37"/>
      <c r="K294" s="37"/>
      <c r="L294" s="40"/>
      <c r="M294" s="230"/>
      <c r="N294" s="231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196</v>
      </c>
      <c r="AU294" s="17" t="s">
        <v>86</v>
      </c>
    </row>
    <row r="295" spans="1:65" s="13" customFormat="1">
      <c r="B295" s="205"/>
      <c r="C295" s="206"/>
      <c r="D295" s="207" t="s">
        <v>187</v>
      </c>
      <c r="E295" s="206"/>
      <c r="F295" s="209" t="s">
        <v>618</v>
      </c>
      <c r="G295" s="206"/>
      <c r="H295" s="210">
        <v>2445.04</v>
      </c>
      <c r="I295" s="211"/>
      <c r="J295" s="206"/>
      <c r="K295" s="206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187</v>
      </c>
      <c r="AU295" s="216" t="s">
        <v>86</v>
      </c>
      <c r="AV295" s="13" t="s">
        <v>86</v>
      </c>
      <c r="AW295" s="13" t="s">
        <v>4</v>
      </c>
      <c r="AX295" s="13" t="s">
        <v>84</v>
      </c>
      <c r="AY295" s="216" t="s">
        <v>169</v>
      </c>
    </row>
    <row r="296" spans="1:65" s="2" customFormat="1" ht="24.2" customHeight="1">
      <c r="A296" s="35"/>
      <c r="B296" s="36"/>
      <c r="C296" s="192" t="s">
        <v>619</v>
      </c>
      <c r="D296" s="192" t="s">
        <v>171</v>
      </c>
      <c r="E296" s="193" t="s">
        <v>408</v>
      </c>
      <c r="F296" s="194" t="s">
        <v>409</v>
      </c>
      <c r="G296" s="195" t="s">
        <v>220</v>
      </c>
      <c r="H296" s="196">
        <v>96.45</v>
      </c>
      <c r="I296" s="197"/>
      <c r="J296" s="198">
        <f>ROUND(I296*H296,2)</f>
        <v>0</v>
      </c>
      <c r="K296" s="194" t="s">
        <v>175</v>
      </c>
      <c r="L296" s="40"/>
      <c r="M296" s="199" t="s">
        <v>1</v>
      </c>
      <c r="N296" s="200" t="s">
        <v>42</v>
      </c>
      <c r="O296" s="7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3" t="s">
        <v>176</v>
      </c>
      <c r="AT296" s="203" t="s">
        <v>171</v>
      </c>
      <c r="AU296" s="203" t="s">
        <v>86</v>
      </c>
      <c r="AY296" s="17" t="s">
        <v>169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7" t="s">
        <v>84</v>
      </c>
      <c r="BK296" s="204">
        <f>ROUND(I296*H296,2)</f>
        <v>0</v>
      </c>
      <c r="BL296" s="17" t="s">
        <v>176</v>
      </c>
      <c r="BM296" s="203" t="s">
        <v>620</v>
      </c>
    </row>
    <row r="297" spans="1:65" s="13" customFormat="1">
      <c r="B297" s="205"/>
      <c r="C297" s="206"/>
      <c r="D297" s="207" t="s">
        <v>187</v>
      </c>
      <c r="E297" s="208" t="s">
        <v>1</v>
      </c>
      <c r="F297" s="209" t="s">
        <v>621</v>
      </c>
      <c r="G297" s="206"/>
      <c r="H297" s="210">
        <v>96.45</v>
      </c>
      <c r="I297" s="211"/>
      <c r="J297" s="206"/>
      <c r="K297" s="206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187</v>
      </c>
      <c r="AU297" s="216" t="s">
        <v>86</v>
      </c>
      <c r="AV297" s="13" t="s">
        <v>86</v>
      </c>
      <c r="AW297" s="13" t="s">
        <v>34</v>
      </c>
      <c r="AX297" s="13" t="s">
        <v>84</v>
      </c>
      <c r="AY297" s="216" t="s">
        <v>169</v>
      </c>
    </row>
    <row r="298" spans="1:65" s="2" customFormat="1" ht="24.2" customHeight="1">
      <c r="A298" s="35"/>
      <c r="B298" s="36"/>
      <c r="C298" s="192" t="s">
        <v>622</v>
      </c>
      <c r="D298" s="192" t="s">
        <v>171</v>
      </c>
      <c r="E298" s="193" t="s">
        <v>414</v>
      </c>
      <c r="F298" s="194" t="s">
        <v>415</v>
      </c>
      <c r="G298" s="195" t="s">
        <v>220</v>
      </c>
      <c r="H298" s="196">
        <v>0.78500000000000003</v>
      </c>
      <c r="I298" s="197"/>
      <c r="J298" s="198">
        <f>ROUND(I298*H298,2)</f>
        <v>0</v>
      </c>
      <c r="K298" s="194" t="s">
        <v>185</v>
      </c>
      <c r="L298" s="40"/>
      <c r="M298" s="199" t="s">
        <v>1</v>
      </c>
      <c r="N298" s="200" t="s">
        <v>42</v>
      </c>
      <c r="O298" s="7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176</v>
      </c>
      <c r="AT298" s="203" t="s">
        <v>171</v>
      </c>
      <c r="AU298" s="203" t="s">
        <v>86</v>
      </c>
      <c r="AY298" s="17" t="s">
        <v>169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7" t="s">
        <v>84</v>
      </c>
      <c r="BK298" s="204">
        <f>ROUND(I298*H298,2)</f>
        <v>0</v>
      </c>
      <c r="BL298" s="17" t="s">
        <v>176</v>
      </c>
      <c r="BM298" s="203" t="s">
        <v>623</v>
      </c>
    </row>
    <row r="299" spans="1:65" s="13" customFormat="1">
      <c r="B299" s="205"/>
      <c r="C299" s="206"/>
      <c r="D299" s="207" t="s">
        <v>187</v>
      </c>
      <c r="E299" s="208" t="s">
        <v>1</v>
      </c>
      <c r="F299" s="209" t="s">
        <v>624</v>
      </c>
      <c r="G299" s="206"/>
      <c r="H299" s="210">
        <v>0.78500000000000003</v>
      </c>
      <c r="I299" s="211"/>
      <c r="J299" s="206"/>
      <c r="K299" s="206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187</v>
      </c>
      <c r="AU299" s="216" t="s">
        <v>86</v>
      </c>
      <c r="AV299" s="13" t="s">
        <v>86</v>
      </c>
      <c r="AW299" s="13" t="s">
        <v>34</v>
      </c>
      <c r="AX299" s="13" t="s">
        <v>84</v>
      </c>
      <c r="AY299" s="216" t="s">
        <v>169</v>
      </c>
    </row>
    <row r="300" spans="1:65" s="2" customFormat="1" ht="14.45" customHeight="1">
      <c r="A300" s="35"/>
      <c r="B300" s="36"/>
      <c r="C300" s="192" t="s">
        <v>625</v>
      </c>
      <c r="D300" s="192" t="s">
        <v>171</v>
      </c>
      <c r="E300" s="193" t="s">
        <v>419</v>
      </c>
      <c r="F300" s="194" t="s">
        <v>420</v>
      </c>
      <c r="G300" s="195" t="s">
        <v>220</v>
      </c>
      <c r="H300" s="196">
        <v>122.252</v>
      </c>
      <c r="I300" s="197"/>
      <c r="J300" s="198">
        <f>ROUND(I300*H300,2)</f>
        <v>0</v>
      </c>
      <c r="K300" s="194" t="s">
        <v>185</v>
      </c>
      <c r="L300" s="40"/>
      <c r="M300" s="199" t="s">
        <v>1</v>
      </c>
      <c r="N300" s="200" t="s">
        <v>42</v>
      </c>
      <c r="O300" s="7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176</v>
      </c>
      <c r="AT300" s="203" t="s">
        <v>171</v>
      </c>
      <c r="AU300" s="203" t="s">
        <v>86</v>
      </c>
      <c r="AY300" s="17" t="s">
        <v>169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7" t="s">
        <v>84</v>
      </c>
      <c r="BK300" s="204">
        <f>ROUND(I300*H300,2)</f>
        <v>0</v>
      </c>
      <c r="BL300" s="17" t="s">
        <v>176</v>
      </c>
      <c r="BM300" s="203" t="s">
        <v>626</v>
      </c>
    </row>
    <row r="301" spans="1:65" s="2" customFormat="1" ht="24.2" customHeight="1">
      <c r="A301" s="35"/>
      <c r="B301" s="36"/>
      <c r="C301" s="192" t="s">
        <v>627</v>
      </c>
      <c r="D301" s="192" t="s">
        <v>171</v>
      </c>
      <c r="E301" s="193" t="s">
        <v>423</v>
      </c>
      <c r="F301" s="194" t="s">
        <v>424</v>
      </c>
      <c r="G301" s="195" t="s">
        <v>220</v>
      </c>
      <c r="H301" s="196">
        <v>122.252</v>
      </c>
      <c r="I301" s="197"/>
      <c r="J301" s="198">
        <f>ROUND(I301*H301,2)</f>
        <v>0</v>
      </c>
      <c r="K301" s="194" t="s">
        <v>185</v>
      </c>
      <c r="L301" s="40"/>
      <c r="M301" s="199" t="s">
        <v>1</v>
      </c>
      <c r="N301" s="200" t="s">
        <v>42</v>
      </c>
      <c r="O301" s="7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3" t="s">
        <v>176</v>
      </c>
      <c r="AT301" s="203" t="s">
        <v>171</v>
      </c>
      <c r="AU301" s="203" t="s">
        <v>86</v>
      </c>
      <c r="AY301" s="17" t="s">
        <v>169</v>
      </c>
      <c r="BE301" s="204">
        <f>IF(N301="základní",J301,0)</f>
        <v>0</v>
      </c>
      <c r="BF301" s="204">
        <f>IF(N301="snížená",J301,0)</f>
        <v>0</v>
      </c>
      <c r="BG301" s="204">
        <f>IF(N301="zákl. přenesená",J301,0)</f>
        <v>0</v>
      </c>
      <c r="BH301" s="204">
        <f>IF(N301="sníž. přenesená",J301,0)</f>
        <v>0</v>
      </c>
      <c r="BI301" s="204">
        <f>IF(N301="nulová",J301,0)</f>
        <v>0</v>
      </c>
      <c r="BJ301" s="17" t="s">
        <v>84</v>
      </c>
      <c r="BK301" s="204">
        <f>ROUND(I301*H301,2)</f>
        <v>0</v>
      </c>
      <c r="BL301" s="17" t="s">
        <v>176</v>
      </c>
      <c r="BM301" s="203" t="s">
        <v>628</v>
      </c>
    </row>
    <row r="302" spans="1:65" s="2" customFormat="1" ht="24.2" customHeight="1">
      <c r="A302" s="35"/>
      <c r="B302" s="36"/>
      <c r="C302" s="192" t="s">
        <v>629</v>
      </c>
      <c r="D302" s="192" t="s">
        <v>171</v>
      </c>
      <c r="E302" s="193" t="s">
        <v>428</v>
      </c>
      <c r="F302" s="194" t="s">
        <v>429</v>
      </c>
      <c r="G302" s="195" t="s">
        <v>220</v>
      </c>
      <c r="H302" s="196">
        <v>25.802</v>
      </c>
      <c r="I302" s="197"/>
      <c r="J302" s="198">
        <f>ROUND(I302*H302,2)</f>
        <v>0</v>
      </c>
      <c r="K302" s="194" t="s">
        <v>175</v>
      </c>
      <c r="L302" s="40"/>
      <c r="M302" s="199" t="s">
        <v>1</v>
      </c>
      <c r="N302" s="200" t="s">
        <v>42</v>
      </c>
      <c r="O302" s="7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176</v>
      </c>
      <c r="AT302" s="203" t="s">
        <v>171</v>
      </c>
      <c r="AU302" s="203" t="s">
        <v>86</v>
      </c>
      <c r="AY302" s="17" t="s">
        <v>169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7" t="s">
        <v>84</v>
      </c>
      <c r="BK302" s="204">
        <f>ROUND(I302*H302,2)</f>
        <v>0</v>
      </c>
      <c r="BL302" s="17" t="s">
        <v>176</v>
      </c>
      <c r="BM302" s="203" t="s">
        <v>630</v>
      </c>
    </row>
    <row r="303" spans="1:65" s="13" customFormat="1">
      <c r="B303" s="205"/>
      <c r="C303" s="206"/>
      <c r="D303" s="207" t="s">
        <v>187</v>
      </c>
      <c r="E303" s="208" t="s">
        <v>1</v>
      </c>
      <c r="F303" s="209" t="s">
        <v>631</v>
      </c>
      <c r="G303" s="206"/>
      <c r="H303" s="210">
        <v>25.802</v>
      </c>
      <c r="I303" s="211"/>
      <c r="J303" s="206"/>
      <c r="K303" s="206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187</v>
      </c>
      <c r="AU303" s="216" t="s">
        <v>86</v>
      </c>
      <c r="AV303" s="13" t="s">
        <v>86</v>
      </c>
      <c r="AW303" s="13" t="s">
        <v>34</v>
      </c>
      <c r="AX303" s="13" t="s">
        <v>84</v>
      </c>
      <c r="AY303" s="216" t="s">
        <v>169</v>
      </c>
    </row>
    <row r="304" spans="1:65" s="12" customFormat="1" ht="22.9" customHeight="1">
      <c r="B304" s="176"/>
      <c r="C304" s="177"/>
      <c r="D304" s="178" t="s">
        <v>76</v>
      </c>
      <c r="E304" s="190" t="s">
        <v>432</v>
      </c>
      <c r="F304" s="190" t="s">
        <v>433</v>
      </c>
      <c r="G304" s="177"/>
      <c r="H304" s="177"/>
      <c r="I304" s="180"/>
      <c r="J304" s="191">
        <f>BK304</f>
        <v>0</v>
      </c>
      <c r="K304" s="177"/>
      <c r="L304" s="182"/>
      <c r="M304" s="183"/>
      <c r="N304" s="184"/>
      <c r="O304" s="184"/>
      <c r="P304" s="185">
        <f>SUM(P305:P306)</f>
        <v>0</v>
      </c>
      <c r="Q304" s="184"/>
      <c r="R304" s="185">
        <f>SUM(R305:R306)</f>
        <v>0</v>
      </c>
      <c r="S304" s="184"/>
      <c r="T304" s="186">
        <f>SUM(T305:T306)</f>
        <v>0</v>
      </c>
      <c r="AR304" s="187" t="s">
        <v>84</v>
      </c>
      <c r="AT304" s="188" t="s">
        <v>76</v>
      </c>
      <c r="AU304" s="188" t="s">
        <v>84</v>
      </c>
      <c r="AY304" s="187" t="s">
        <v>169</v>
      </c>
      <c r="BK304" s="189">
        <f>SUM(BK305:BK306)</f>
        <v>0</v>
      </c>
    </row>
    <row r="305" spans="1:65" s="2" customFormat="1" ht="24.2" customHeight="1">
      <c r="A305" s="35"/>
      <c r="B305" s="36"/>
      <c r="C305" s="192" t="s">
        <v>632</v>
      </c>
      <c r="D305" s="192" t="s">
        <v>171</v>
      </c>
      <c r="E305" s="193" t="s">
        <v>435</v>
      </c>
      <c r="F305" s="194" t="s">
        <v>436</v>
      </c>
      <c r="G305" s="195" t="s">
        <v>220</v>
      </c>
      <c r="H305" s="196">
        <v>316.988</v>
      </c>
      <c r="I305" s="197"/>
      <c r="J305" s="198">
        <f>ROUND(I305*H305,2)</f>
        <v>0</v>
      </c>
      <c r="K305" s="194" t="s">
        <v>185</v>
      </c>
      <c r="L305" s="40"/>
      <c r="M305" s="199" t="s">
        <v>1</v>
      </c>
      <c r="N305" s="200" t="s">
        <v>42</v>
      </c>
      <c r="O305" s="7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3" t="s">
        <v>176</v>
      </c>
      <c r="AT305" s="203" t="s">
        <v>171</v>
      </c>
      <c r="AU305" s="203" t="s">
        <v>86</v>
      </c>
      <c r="AY305" s="17" t="s">
        <v>169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7" t="s">
        <v>84</v>
      </c>
      <c r="BK305" s="204">
        <f>ROUND(I305*H305,2)</f>
        <v>0</v>
      </c>
      <c r="BL305" s="17" t="s">
        <v>176</v>
      </c>
      <c r="BM305" s="203" t="s">
        <v>633</v>
      </c>
    </row>
    <row r="306" spans="1:65" s="2" customFormat="1" ht="24.2" customHeight="1">
      <c r="A306" s="35"/>
      <c r="B306" s="36"/>
      <c r="C306" s="192" t="s">
        <v>634</v>
      </c>
      <c r="D306" s="192" t="s">
        <v>171</v>
      </c>
      <c r="E306" s="193" t="s">
        <v>439</v>
      </c>
      <c r="F306" s="194" t="s">
        <v>440</v>
      </c>
      <c r="G306" s="195" t="s">
        <v>220</v>
      </c>
      <c r="H306" s="196">
        <v>316.988</v>
      </c>
      <c r="I306" s="197"/>
      <c r="J306" s="198">
        <f>ROUND(I306*H306,2)</f>
        <v>0</v>
      </c>
      <c r="K306" s="194" t="s">
        <v>185</v>
      </c>
      <c r="L306" s="40"/>
      <c r="M306" s="242" t="s">
        <v>1</v>
      </c>
      <c r="N306" s="243" t="s">
        <v>42</v>
      </c>
      <c r="O306" s="244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3" t="s">
        <v>176</v>
      </c>
      <c r="AT306" s="203" t="s">
        <v>171</v>
      </c>
      <c r="AU306" s="203" t="s">
        <v>86</v>
      </c>
      <c r="AY306" s="17" t="s">
        <v>169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7" t="s">
        <v>84</v>
      </c>
      <c r="BK306" s="204">
        <f>ROUND(I306*H306,2)</f>
        <v>0</v>
      </c>
      <c r="BL306" s="17" t="s">
        <v>176</v>
      </c>
      <c r="BM306" s="203" t="s">
        <v>635</v>
      </c>
    </row>
    <row r="307" spans="1:65" s="2" customFormat="1" ht="6.95" customHeight="1">
      <c r="A307" s="35"/>
      <c r="B307" s="55"/>
      <c r="C307" s="56"/>
      <c r="D307" s="56"/>
      <c r="E307" s="56"/>
      <c r="F307" s="56"/>
      <c r="G307" s="56"/>
      <c r="H307" s="56"/>
      <c r="I307" s="56"/>
      <c r="J307" s="56"/>
      <c r="K307" s="56"/>
      <c r="L307" s="40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algorithmName="SHA-512" hashValue="xiiTJvGEQ3MuTgI26KShgodgmZ1w0J5zkBeLlGtCPtkTrXPROlcE5YSlxNKsHHZjXPRGaKlWOobDFe85Rf45BQ==" saltValue="5PQqfhy2z7zP2AP5XbzJ8lEvE4UUjKpYgKPZ7CMcAgUZUckhRTb4LRvlZ/KqxfRfRCdQJpn1ocR/KAwxR/t8eg==" spinCount="100000" sheet="1" objects="1" scenarios="1" formatColumns="0" formatRows="0" autoFilter="0"/>
  <autoFilter ref="C129:K306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2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475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636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ROUND((SUM(BE124:BE135)),  2)</f>
        <v>0</v>
      </c>
      <c r="G35" s="35"/>
      <c r="H35" s="35"/>
      <c r="I35" s="131">
        <v>0.21</v>
      </c>
      <c r="J35" s="130">
        <f>ROUND(((SUM(BE124:BE135))*I35),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ROUND((SUM(BF124:BF135)),  2)</f>
        <v>0</v>
      </c>
      <c r="G36" s="35"/>
      <c r="H36" s="35"/>
      <c r="I36" s="131">
        <v>0.15</v>
      </c>
      <c r="J36" s="130">
        <f>ROUND(((SUM(BF124:BF135))*I36),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ROUND((SUM(BH124:BH135)),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475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2.2/SO 02 - VRN - Most v km 6,143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J134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475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>2.2/SO 02 - VRN - Most v km 6,143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P126+P131+P134</f>
        <v>0</v>
      </c>
      <c r="Q125" s="184"/>
      <c r="R125" s="185">
        <f>R126+R131+R134</f>
        <v>0</v>
      </c>
      <c r="S125" s="184"/>
      <c r="T125" s="186">
        <f>T126+T131+T134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BK126+BK131+BK134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SUM(P127:P130)</f>
        <v>0</v>
      </c>
      <c r="Q126" s="184"/>
      <c r="R126" s="185">
        <f>SUM(R127:R130)</f>
        <v>0</v>
      </c>
      <c r="S126" s="184"/>
      <c r="T126" s="186">
        <f>SUM(T127:T130)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SUM(BK127:BK130)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175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637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455</v>
      </c>
      <c r="F128" s="194" t="s">
        <v>456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457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638</v>
      </c>
    </row>
    <row r="129" spans="1:65" s="2" customFormat="1" ht="14.45" customHeight="1">
      <c r="A129" s="35"/>
      <c r="B129" s="36"/>
      <c r="C129" s="192" t="s">
        <v>229</v>
      </c>
      <c r="D129" s="192" t="s">
        <v>171</v>
      </c>
      <c r="E129" s="193" t="s">
        <v>459</v>
      </c>
      <c r="F129" s="194" t="s">
        <v>460</v>
      </c>
      <c r="G129" s="195" t="s">
        <v>452</v>
      </c>
      <c r="H129" s="196">
        <v>1</v>
      </c>
      <c r="I129" s="197"/>
      <c r="J129" s="198">
        <f>ROUND(I129*H129,2)</f>
        <v>0</v>
      </c>
      <c r="K129" s="194" t="s">
        <v>175</v>
      </c>
      <c r="L129" s="40"/>
      <c r="M129" s="199" t="s">
        <v>1</v>
      </c>
      <c r="N129" s="200" t="s">
        <v>42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453</v>
      </c>
      <c r="AT129" s="203" t="s">
        <v>171</v>
      </c>
      <c r="AU129" s="203" t="s">
        <v>86</v>
      </c>
      <c r="AY129" s="17" t="s">
        <v>169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84</v>
      </c>
      <c r="BK129" s="204">
        <f>ROUND(I129*H129,2)</f>
        <v>0</v>
      </c>
      <c r="BL129" s="17" t="s">
        <v>453</v>
      </c>
      <c r="BM129" s="203" t="s">
        <v>639</v>
      </c>
    </row>
    <row r="130" spans="1:65" s="2" customFormat="1" ht="14.45" customHeight="1">
      <c r="A130" s="35"/>
      <c r="B130" s="36"/>
      <c r="C130" s="192" t="s">
        <v>176</v>
      </c>
      <c r="D130" s="192" t="s">
        <v>171</v>
      </c>
      <c r="E130" s="193" t="s">
        <v>462</v>
      </c>
      <c r="F130" s="194" t="s">
        <v>463</v>
      </c>
      <c r="G130" s="195" t="s">
        <v>452</v>
      </c>
      <c r="H130" s="196">
        <v>1</v>
      </c>
      <c r="I130" s="197"/>
      <c r="J130" s="198">
        <f>ROUND(I130*H130,2)</f>
        <v>0</v>
      </c>
      <c r="K130" s="194" t="s">
        <v>175</v>
      </c>
      <c r="L130" s="40"/>
      <c r="M130" s="199" t="s">
        <v>1</v>
      </c>
      <c r="N130" s="200" t="s">
        <v>42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453</v>
      </c>
      <c r="AT130" s="203" t="s">
        <v>171</v>
      </c>
      <c r="AU130" s="203" t="s">
        <v>86</v>
      </c>
      <c r="AY130" s="17" t="s">
        <v>169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84</v>
      </c>
      <c r="BK130" s="204">
        <f>ROUND(I130*H130,2)</f>
        <v>0</v>
      </c>
      <c r="BL130" s="17" t="s">
        <v>453</v>
      </c>
      <c r="BM130" s="203" t="s">
        <v>640</v>
      </c>
    </row>
    <row r="131" spans="1:65" s="12" customFormat="1" ht="22.9" customHeight="1">
      <c r="B131" s="176"/>
      <c r="C131" s="177"/>
      <c r="D131" s="178" t="s">
        <v>76</v>
      </c>
      <c r="E131" s="190" t="s">
        <v>465</v>
      </c>
      <c r="F131" s="190" t="s">
        <v>466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SUM(P132:P133)</f>
        <v>0</v>
      </c>
      <c r="Q131" s="184"/>
      <c r="R131" s="185">
        <f>SUM(R132:R133)</f>
        <v>0</v>
      </c>
      <c r="S131" s="184"/>
      <c r="T131" s="186">
        <f>SUM(T132:T133)</f>
        <v>0</v>
      </c>
      <c r="AR131" s="187" t="s">
        <v>199</v>
      </c>
      <c r="AT131" s="188" t="s">
        <v>76</v>
      </c>
      <c r="AU131" s="188" t="s">
        <v>84</v>
      </c>
      <c r="AY131" s="187" t="s">
        <v>169</v>
      </c>
      <c r="BK131" s="189">
        <f>SUM(BK132:BK133)</f>
        <v>0</v>
      </c>
    </row>
    <row r="132" spans="1:65" s="2" customFormat="1" ht="14.45" customHeight="1">
      <c r="A132" s="35"/>
      <c r="B132" s="36"/>
      <c r="C132" s="192" t="s">
        <v>199</v>
      </c>
      <c r="D132" s="192" t="s">
        <v>171</v>
      </c>
      <c r="E132" s="193" t="s">
        <v>467</v>
      </c>
      <c r="F132" s="194" t="s">
        <v>468</v>
      </c>
      <c r="G132" s="195" t="s">
        <v>452</v>
      </c>
      <c r="H132" s="196">
        <v>100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453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453</v>
      </c>
      <c r="BM132" s="203" t="s">
        <v>641</v>
      </c>
    </row>
    <row r="133" spans="1:65" s="13" customFormat="1">
      <c r="B133" s="205"/>
      <c r="C133" s="206"/>
      <c r="D133" s="207" t="s">
        <v>187</v>
      </c>
      <c r="E133" s="208" t="s">
        <v>1</v>
      </c>
      <c r="F133" s="209" t="s">
        <v>642</v>
      </c>
      <c r="G133" s="206"/>
      <c r="H133" s="210">
        <v>100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187</v>
      </c>
      <c r="AU133" s="216" t="s">
        <v>86</v>
      </c>
      <c r="AV133" s="13" t="s">
        <v>86</v>
      </c>
      <c r="AW133" s="13" t="s">
        <v>34</v>
      </c>
      <c r="AX133" s="13" t="s">
        <v>84</v>
      </c>
      <c r="AY133" s="216" t="s">
        <v>169</v>
      </c>
    </row>
    <row r="134" spans="1:65" s="12" customFormat="1" ht="22.9" customHeight="1">
      <c r="B134" s="176"/>
      <c r="C134" s="177"/>
      <c r="D134" s="178" t="s">
        <v>76</v>
      </c>
      <c r="E134" s="190" t="s">
        <v>470</v>
      </c>
      <c r="F134" s="190" t="s">
        <v>471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0</v>
      </c>
      <c r="S134" s="184"/>
      <c r="T134" s="186">
        <f>T135</f>
        <v>0</v>
      </c>
      <c r="AR134" s="187" t="s">
        <v>199</v>
      </c>
      <c r="AT134" s="188" t="s">
        <v>76</v>
      </c>
      <c r="AU134" s="188" t="s">
        <v>84</v>
      </c>
      <c r="AY134" s="187" t="s">
        <v>169</v>
      </c>
      <c r="BK134" s="189">
        <f>BK135</f>
        <v>0</v>
      </c>
    </row>
    <row r="135" spans="1:65" s="2" customFormat="1" ht="14.45" customHeight="1">
      <c r="A135" s="35"/>
      <c r="B135" s="36"/>
      <c r="C135" s="192" t="s">
        <v>206</v>
      </c>
      <c r="D135" s="192" t="s">
        <v>171</v>
      </c>
      <c r="E135" s="193" t="s">
        <v>472</v>
      </c>
      <c r="F135" s="194" t="s">
        <v>473</v>
      </c>
      <c r="G135" s="195" t="s">
        <v>452</v>
      </c>
      <c r="H135" s="196">
        <v>1</v>
      </c>
      <c r="I135" s="197"/>
      <c r="J135" s="198">
        <f>ROUND(I135*H135,2)</f>
        <v>0</v>
      </c>
      <c r="K135" s="194" t="s">
        <v>175</v>
      </c>
      <c r="L135" s="40"/>
      <c r="M135" s="242" t="s">
        <v>1</v>
      </c>
      <c r="N135" s="243" t="s">
        <v>42</v>
      </c>
      <c r="O135" s="244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453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453</v>
      </c>
      <c r="BM135" s="203" t="s">
        <v>643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SMJXsx33IzNdIaBIUKwHmA+3+unTCFfuRHmdrJI5d0t2X9zLhFpUdljj5XRhbftvTlbS01mOuWQsLTcyd+j7vQ==" saltValue="MCEjsboEYr159ddFkj7GIgK7UopgaMPTrz+ZU+w2XnmUNytZGC6OTpyF7Cha8ly90P7C+Ra59fDV7bX/wVLNAQ==" spinCount="100000" sheet="1" objects="1" scenarios="1" formatColumns="0" formatRows="0" autoFilter="0"/>
  <autoFilter ref="C123:K13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topLeftCell="A19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107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644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645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ROUND((SUM(BE129:BE217)),  2)</f>
        <v>0</v>
      </c>
      <c r="G35" s="35"/>
      <c r="H35" s="35"/>
      <c r="I35" s="131">
        <v>0.21</v>
      </c>
      <c r="J35" s="130">
        <f>ROUND(((SUM(BE129:BE217))*I35),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ROUND((SUM(BF129:BF217)),  2)</f>
        <v>0</v>
      </c>
      <c r="G36" s="35"/>
      <c r="H36" s="35"/>
      <c r="I36" s="131">
        <v>0.15</v>
      </c>
      <c r="J36" s="130">
        <f>ROUND(((SUM(BF129:BF217))*I36),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ROUND((SUM(BG129:BG217)),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ROUND((SUM(BH129:BH217)),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ROUND((SUM(BI129:BI217)),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644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3.1/SO 03 - Propustek v km 9,334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147</v>
      </c>
      <c r="E101" s="162"/>
      <c r="F101" s="162"/>
      <c r="G101" s="162"/>
      <c r="H101" s="162"/>
      <c r="I101" s="162"/>
      <c r="J101" s="163">
        <f>J159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148</v>
      </c>
      <c r="E102" s="162"/>
      <c r="F102" s="162"/>
      <c r="G102" s="162"/>
      <c r="H102" s="162"/>
      <c r="I102" s="162"/>
      <c r="J102" s="163">
        <f>J169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149</v>
      </c>
      <c r="E103" s="162"/>
      <c r="F103" s="162"/>
      <c r="G103" s="162"/>
      <c r="H103" s="162"/>
      <c r="I103" s="162"/>
      <c r="J103" s="163">
        <f>J175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478</v>
      </c>
      <c r="E104" s="162"/>
      <c r="F104" s="162"/>
      <c r="G104" s="162"/>
      <c r="H104" s="162"/>
      <c r="I104" s="162"/>
      <c r="J104" s="163">
        <f>J195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151</v>
      </c>
      <c r="E105" s="162"/>
      <c r="F105" s="162"/>
      <c r="G105" s="162"/>
      <c r="H105" s="162"/>
      <c r="I105" s="162"/>
      <c r="J105" s="163">
        <f>J201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152</v>
      </c>
      <c r="E106" s="162"/>
      <c r="F106" s="162"/>
      <c r="G106" s="162"/>
      <c r="H106" s="162"/>
      <c r="I106" s="162"/>
      <c r="J106" s="163">
        <f>J206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153</v>
      </c>
      <c r="E107" s="162"/>
      <c r="F107" s="162"/>
      <c r="G107" s="162"/>
      <c r="H107" s="162"/>
      <c r="I107" s="162"/>
      <c r="J107" s="163">
        <f>J216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3" t="s">
        <v>154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06" t="str">
        <f>E7</f>
        <v>Oprava mostních objektů v úseku Jaroměř - Česká Skalice</v>
      </c>
      <c r="F117" s="307"/>
      <c r="G117" s="307"/>
      <c r="H117" s="30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1"/>
      <c r="C118" s="29" t="s">
        <v>136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2" customFormat="1" ht="16.5" customHeight="1">
      <c r="A119" s="35"/>
      <c r="B119" s="36"/>
      <c r="C119" s="37"/>
      <c r="D119" s="37"/>
      <c r="E119" s="306" t="s">
        <v>644</v>
      </c>
      <c r="F119" s="305"/>
      <c r="G119" s="305"/>
      <c r="H119" s="30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138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02" t="str">
        <f>E11</f>
        <v>3.1/SO 03 - Propustek v km 9,334</v>
      </c>
      <c r="F121" s="305"/>
      <c r="G121" s="305"/>
      <c r="H121" s="305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22</v>
      </c>
      <c r="D123" s="37"/>
      <c r="E123" s="37"/>
      <c r="F123" s="27" t="str">
        <f>F14</f>
        <v xml:space="preserve"> </v>
      </c>
      <c r="G123" s="37"/>
      <c r="H123" s="37"/>
      <c r="I123" s="29" t="s">
        <v>24</v>
      </c>
      <c r="J123" s="67" t="str">
        <f>IF(J14="","",J14)</f>
        <v>2. 10. 2020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29" t="s">
        <v>28</v>
      </c>
      <c r="D125" s="37"/>
      <c r="E125" s="37"/>
      <c r="F125" s="27" t="str">
        <f>E17</f>
        <v xml:space="preserve"> </v>
      </c>
      <c r="G125" s="37"/>
      <c r="H125" s="37"/>
      <c r="I125" s="29" t="s">
        <v>33</v>
      </c>
      <c r="J125" s="33" t="str">
        <f>E23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31</v>
      </c>
      <c r="D126" s="37"/>
      <c r="E126" s="37"/>
      <c r="F126" s="27" t="str">
        <f>IF(E20="","",E20)</f>
        <v>Vyplň údaj</v>
      </c>
      <c r="G126" s="37"/>
      <c r="H126" s="37"/>
      <c r="I126" s="29" t="s">
        <v>35</v>
      </c>
      <c r="J126" s="33" t="str">
        <f>E26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155</v>
      </c>
      <c r="D128" s="168" t="s">
        <v>62</v>
      </c>
      <c r="E128" s="168" t="s">
        <v>58</v>
      </c>
      <c r="F128" s="168" t="s">
        <v>59</v>
      </c>
      <c r="G128" s="168" t="s">
        <v>156</v>
      </c>
      <c r="H128" s="168" t="s">
        <v>157</v>
      </c>
      <c r="I128" s="168" t="s">
        <v>158</v>
      </c>
      <c r="J128" s="168" t="s">
        <v>142</v>
      </c>
      <c r="K128" s="169" t="s">
        <v>159</v>
      </c>
      <c r="L128" s="170"/>
      <c r="M128" s="76" t="s">
        <v>1</v>
      </c>
      <c r="N128" s="77" t="s">
        <v>41</v>
      </c>
      <c r="O128" s="77" t="s">
        <v>160</v>
      </c>
      <c r="P128" s="77" t="s">
        <v>161</v>
      </c>
      <c r="Q128" s="77" t="s">
        <v>162</v>
      </c>
      <c r="R128" s="77" t="s">
        <v>163</v>
      </c>
      <c r="S128" s="77" t="s">
        <v>164</v>
      </c>
      <c r="T128" s="78" t="s">
        <v>165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166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</f>
        <v>0</v>
      </c>
      <c r="Q129" s="80"/>
      <c r="R129" s="173">
        <f>R130</f>
        <v>199.34838091999998</v>
      </c>
      <c r="S129" s="80"/>
      <c r="T129" s="174">
        <f>T130</f>
        <v>27.839999999999996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76</v>
      </c>
      <c r="AU129" s="17" t="s">
        <v>144</v>
      </c>
      <c r="BK129" s="175">
        <f>BK130</f>
        <v>0</v>
      </c>
    </row>
    <row r="130" spans="1:65" s="12" customFormat="1" ht="25.9" customHeight="1">
      <c r="B130" s="176"/>
      <c r="C130" s="177"/>
      <c r="D130" s="178" t="s">
        <v>76</v>
      </c>
      <c r="E130" s="179" t="s">
        <v>167</v>
      </c>
      <c r="F130" s="179" t="s">
        <v>168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P131+P159+P169+P175+P195+P201+P206+P216</f>
        <v>0</v>
      </c>
      <c r="Q130" s="184"/>
      <c r="R130" s="185">
        <f>R131+R159+R169+R175+R195+R201+R206+R216</f>
        <v>199.34838091999998</v>
      </c>
      <c r="S130" s="184"/>
      <c r="T130" s="186">
        <f>T131+T159+T169+T175+T195+T201+T206+T216</f>
        <v>27.839999999999996</v>
      </c>
      <c r="AR130" s="187" t="s">
        <v>84</v>
      </c>
      <c r="AT130" s="188" t="s">
        <v>76</v>
      </c>
      <c r="AU130" s="188" t="s">
        <v>77</v>
      </c>
      <c r="AY130" s="187" t="s">
        <v>169</v>
      </c>
      <c r="BK130" s="189">
        <f>BK131+BK159+BK169+BK175+BK195+BK201+BK206+BK216</f>
        <v>0</v>
      </c>
    </row>
    <row r="131" spans="1:65" s="12" customFormat="1" ht="22.9" customHeight="1">
      <c r="B131" s="176"/>
      <c r="C131" s="177"/>
      <c r="D131" s="178" t="s">
        <v>76</v>
      </c>
      <c r="E131" s="190" t="s">
        <v>84</v>
      </c>
      <c r="F131" s="190" t="s">
        <v>170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SUM(P132:P158)</f>
        <v>0</v>
      </c>
      <c r="Q131" s="184"/>
      <c r="R131" s="185">
        <f>SUM(R132:R158)</f>
        <v>0.41980999999999996</v>
      </c>
      <c r="S131" s="184"/>
      <c r="T131" s="186">
        <f>SUM(T132:T158)</f>
        <v>9.879999999999999</v>
      </c>
      <c r="AR131" s="187" t="s">
        <v>84</v>
      </c>
      <c r="AT131" s="188" t="s">
        <v>76</v>
      </c>
      <c r="AU131" s="188" t="s">
        <v>84</v>
      </c>
      <c r="AY131" s="187" t="s">
        <v>169</v>
      </c>
      <c r="BK131" s="189">
        <f>SUM(BK132:BK158)</f>
        <v>0</v>
      </c>
    </row>
    <row r="132" spans="1:65" s="2" customFormat="1" ht="24.2" customHeight="1">
      <c r="A132" s="35"/>
      <c r="B132" s="36"/>
      <c r="C132" s="192" t="s">
        <v>84</v>
      </c>
      <c r="D132" s="192" t="s">
        <v>171</v>
      </c>
      <c r="E132" s="193" t="s">
        <v>172</v>
      </c>
      <c r="F132" s="194" t="s">
        <v>173</v>
      </c>
      <c r="G132" s="195" t="s">
        <v>174</v>
      </c>
      <c r="H132" s="196">
        <v>10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176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176</v>
      </c>
      <c r="BM132" s="203" t="s">
        <v>646</v>
      </c>
    </row>
    <row r="133" spans="1:65" s="2" customFormat="1" ht="14.45" customHeight="1">
      <c r="A133" s="35"/>
      <c r="B133" s="36"/>
      <c r="C133" s="192" t="s">
        <v>86</v>
      </c>
      <c r="D133" s="192" t="s">
        <v>171</v>
      </c>
      <c r="E133" s="193" t="s">
        <v>178</v>
      </c>
      <c r="F133" s="194" t="s">
        <v>179</v>
      </c>
      <c r="G133" s="195" t="s">
        <v>174</v>
      </c>
      <c r="H133" s="196">
        <v>10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6.0000000000000002E-5</v>
      </c>
      <c r="R133" s="201">
        <f>Q133*H133</f>
        <v>6.0000000000000006E-4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647</v>
      </c>
    </row>
    <row r="134" spans="1:65" s="2" customFormat="1" ht="14.45" customHeight="1">
      <c r="A134" s="35"/>
      <c r="B134" s="36"/>
      <c r="C134" s="192" t="s">
        <v>229</v>
      </c>
      <c r="D134" s="192" t="s">
        <v>171</v>
      </c>
      <c r="E134" s="193" t="s">
        <v>648</v>
      </c>
      <c r="F134" s="194" t="s">
        <v>649</v>
      </c>
      <c r="G134" s="195" t="s">
        <v>194</v>
      </c>
      <c r="H134" s="196">
        <v>20</v>
      </c>
      <c r="I134" s="197"/>
      <c r="J134" s="198">
        <f>ROUND(I134*H134,2)</f>
        <v>0</v>
      </c>
      <c r="K134" s="194" t="s">
        <v>457</v>
      </c>
      <c r="L134" s="40"/>
      <c r="M134" s="199" t="s">
        <v>1</v>
      </c>
      <c r="N134" s="200" t="s">
        <v>42</v>
      </c>
      <c r="O134" s="72"/>
      <c r="P134" s="201">
        <f>O134*H134</f>
        <v>0</v>
      </c>
      <c r="Q134" s="201">
        <v>1.797E-2</v>
      </c>
      <c r="R134" s="201">
        <f>Q134*H134</f>
        <v>0.3594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176</v>
      </c>
      <c r="AT134" s="203" t="s">
        <v>171</v>
      </c>
      <c r="AU134" s="203" t="s">
        <v>86</v>
      </c>
      <c r="AY134" s="17" t="s">
        <v>169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84</v>
      </c>
      <c r="BK134" s="204">
        <f>ROUND(I134*H134,2)</f>
        <v>0</v>
      </c>
      <c r="BL134" s="17" t="s">
        <v>176</v>
      </c>
      <c r="BM134" s="203" t="s">
        <v>650</v>
      </c>
    </row>
    <row r="135" spans="1:65" s="2" customFormat="1" ht="24.2" customHeight="1">
      <c r="A135" s="35"/>
      <c r="B135" s="36"/>
      <c r="C135" s="192" t="s">
        <v>176</v>
      </c>
      <c r="D135" s="192" t="s">
        <v>171</v>
      </c>
      <c r="E135" s="193" t="s">
        <v>651</v>
      </c>
      <c r="F135" s="194" t="s">
        <v>652</v>
      </c>
      <c r="G135" s="195" t="s">
        <v>209</v>
      </c>
      <c r="H135" s="196">
        <v>136</v>
      </c>
      <c r="I135" s="197"/>
      <c r="J135" s="198">
        <f>ROUND(I135*H135,2)</f>
        <v>0</v>
      </c>
      <c r="K135" s="194" t="s">
        <v>457</v>
      </c>
      <c r="L135" s="40"/>
      <c r="M135" s="199" t="s">
        <v>1</v>
      </c>
      <c r="N135" s="200" t="s">
        <v>42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176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176</v>
      </c>
      <c r="BM135" s="203" t="s">
        <v>653</v>
      </c>
    </row>
    <row r="136" spans="1:65" s="13" customFormat="1">
      <c r="B136" s="205"/>
      <c r="C136" s="206"/>
      <c r="D136" s="207" t="s">
        <v>187</v>
      </c>
      <c r="E136" s="208" t="s">
        <v>1</v>
      </c>
      <c r="F136" s="209" t="s">
        <v>654</v>
      </c>
      <c r="G136" s="206"/>
      <c r="H136" s="210">
        <v>136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187</v>
      </c>
      <c r="AU136" s="216" t="s">
        <v>86</v>
      </c>
      <c r="AV136" s="13" t="s">
        <v>86</v>
      </c>
      <c r="AW136" s="13" t="s">
        <v>34</v>
      </c>
      <c r="AX136" s="13" t="s">
        <v>84</v>
      </c>
      <c r="AY136" s="216" t="s">
        <v>169</v>
      </c>
    </row>
    <row r="137" spans="1:65" s="2" customFormat="1" ht="24.2" customHeight="1">
      <c r="A137" s="35"/>
      <c r="B137" s="36"/>
      <c r="C137" s="192" t="s">
        <v>199</v>
      </c>
      <c r="D137" s="192" t="s">
        <v>171</v>
      </c>
      <c r="E137" s="193" t="s">
        <v>655</v>
      </c>
      <c r="F137" s="194" t="s">
        <v>656</v>
      </c>
      <c r="G137" s="195" t="s">
        <v>184</v>
      </c>
      <c r="H137" s="196">
        <v>34.4</v>
      </c>
      <c r="I137" s="197"/>
      <c r="J137" s="198">
        <f>ROUND(I137*H137,2)</f>
        <v>0</v>
      </c>
      <c r="K137" s="194" t="s">
        <v>457</v>
      </c>
      <c r="L137" s="40"/>
      <c r="M137" s="199" t="s">
        <v>1</v>
      </c>
      <c r="N137" s="200" t="s">
        <v>42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176</v>
      </c>
      <c r="AT137" s="203" t="s">
        <v>171</v>
      </c>
      <c r="AU137" s="203" t="s">
        <v>86</v>
      </c>
      <c r="AY137" s="17" t="s">
        <v>169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84</v>
      </c>
      <c r="BK137" s="204">
        <f>ROUND(I137*H137,2)</f>
        <v>0</v>
      </c>
      <c r="BL137" s="17" t="s">
        <v>176</v>
      </c>
      <c r="BM137" s="203" t="s">
        <v>657</v>
      </c>
    </row>
    <row r="138" spans="1:65" s="2" customFormat="1" ht="24.2" customHeight="1">
      <c r="A138" s="35"/>
      <c r="B138" s="36"/>
      <c r="C138" s="192" t="s">
        <v>206</v>
      </c>
      <c r="D138" s="192" t="s">
        <v>171</v>
      </c>
      <c r="E138" s="193" t="s">
        <v>182</v>
      </c>
      <c r="F138" s="194" t="s">
        <v>183</v>
      </c>
      <c r="G138" s="195" t="s">
        <v>184</v>
      </c>
      <c r="H138" s="196">
        <v>11.04</v>
      </c>
      <c r="I138" s="197"/>
      <c r="J138" s="198">
        <f>ROUND(I138*H138,2)</f>
        <v>0</v>
      </c>
      <c r="K138" s="194" t="s">
        <v>185</v>
      </c>
      <c r="L138" s="40"/>
      <c r="M138" s="199" t="s">
        <v>1</v>
      </c>
      <c r="N138" s="200" t="s">
        <v>42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176</v>
      </c>
      <c r="AT138" s="203" t="s">
        <v>171</v>
      </c>
      <c r="AU138" s="203" t="s">
        <v>86</v>
      </c>
      <c r="AY138" s="17" t="s">
        <v>169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84</v>
      </c>
      <c r="BK138" s="204">
        <f>ROUND(I138*H138,2)</f>
        <v>0</v>
      </c>
      <c r="BL138" s="17" t="s">
        <v>176</v>
      </c>
      <c r="BM138" s="203" t="s">
        <v>658</v>
      </c>
    </row>
    <row r="139" spans="1:65" s="13" customFormat="1">
      <c r="B139" s="205"/>
      <c r="C139" s="206"/>
      <c r="D139" s="207" t="s">
        <v>187</v>
      </c>
      <c r="E139" s="208" t="s">
        <v>1</v>
      </c>
      <c r="F139" s="209" t="s">
        <v>659</v>
      </c>
      <c r="G139" s="206"/>
      <c r="H139" s="210">
        <v>0.48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187</v>
      </c>
      <c r="AU139" s="216" t="s">
        <v>86</v>
      </c>
      <c r="AV139" s="13" t="s">
        <v>86</v>
      </c>
      <c r="AW139" s="13" t="s">
        <v>34</v>
      </c>
      <c r="AX139" s="13" t="s">
        <v>77</v>
      </c>
      <c r="AY139" s="216" t="s">
        <v>169</v>
      </c>
    </row>
    <row r="140" spans="1:65" s="13" customFormat="1">
      <c r="B140" s="205"/>
      <c r="C140" s="206"/>
      <c r="D140" s="207" t="s">
        <v>187</v>
      </c>
      <c r="E140" s="208" t="s">
        <v>1</v>
      </c>
      <c r="F140" s="209" t="s">
        <v>660</v>
      </c>
      <c r="G140" s="206"/>
      <c r="H140" s="210">
        <v>3.36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187</v>
      </c>
      <c r="AU140" s="216" t="s">
        <v>86</v>
      </c>
      <c r="AV140" s="13" t="s">
        <v>86</v>
      </c>
      <c r="AW140" s="13" t="s">
        <v>34</v>
      </c>
      <c r="AX140" s="13" t="s">
        <v>77</v>
      </c>
      <c r="AY140" s="216" t="s">
        <v>169</v>
      </c>
    </row>
    <row r="141" spans="1:65" s="13" customFormat="1">
      <c r="B141" s="205"/>
      <c r="C141" s="206"/>
      <c r="D141" s="207" t="s">
        <v>187</v>
      </c>
      <c r="E141" s="208" t="s">
        <v>1</v>
      </c>
      <c r="F141" s="209" t="s">
        <v>661</v>
      </c>
      <c r="G141" s="206"/>
      <c r="H141" s="210">
        <v>7.2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187</v>
      </c>
      <c r="AU141" s="216" t="s">
        <v>86</v>
      </c>
      <c r="AV141" s="13" t="s">
        <v>86</v>
      </c>
      <c r="AW141" s="13" t="s">
        <v>34</v>
      </c>
      <c r="AX141" s="13" t="s">
        <v>77</v>
      </c>
      <c r="AY141" s="216" t="s">
        <v>169</v>
      </c>
    </row>
    <row r="142" spans="1:65" s="14" customFormat="1">
      <c r="B142" s="217"/>
      <c r="C142" s="218"/>
      <c r="D142" s="207" t="s">
        <v>187</v>
      </c>
      <c r="E142" s="219" t="s">
        <v>1</v>
      </c>
      <c r="F142" s="220" t="s">
        <v>190</v>
      </c>
      <c r="G142" s="218"/>
      <c r="H142" s="221">
        <v>11.04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187</v>
      </c>
      <c r="AU142" s="227" t="s">
        <v>86</v>
      </c>
      <c r="AV142" s="14" t="s">
        <v>176</v>
      </c>
      <c r="AW142" s="14" t="s">
        <v>34</v>
      </c>
      <c r="AX142" s="14" t="s">
        <v>84</v>
      </c>
      <c r="AY142" s="227" t="s">
        <v>169</v>
      </c>
    </row>
    <row r="143" spans="1:65" s="2" customFormat="1" ht="14.45" customHeight="1">
      <c r="A143" s="35"/>
      <c r="B143" s="36"/>
      <c r="C143" s="192" t="s">
        <v>216</v>
      </c>
      <c r="D143" s="192" t="s">
        <v>171</v>
      </c>
      <c r="E143" s="193" t="s">
        <v>662</v>
      </c>
      <c r="F143" s="194" t="s">
        <v>663</v>
      </c>
      <c r="G143" s="195" t="s">
        <v>184</v>
      </c>
      <c r="H143" s="196">
        <v>5.2</v>
      </c>
      <c r="I143" s="197"/>
      <c r="J143" s="198">
        <f>ROUND(I143*H143,2)</f>
        <v>0</v>
      </c>
      <c r="K143" s="194" t="s">
        <v>457</v>
      </c>
      <c r="L143" s="40"/>
      <c r="M143" s="199" t="s">
        <v>1</v>
      </c>
      <c r="N143" s="200" t="s">
        <v>42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1.9</v>
      </c>
      <c r="T143" s="202">
        <f>S143*H143</f>
        <v>9.879999999999999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176</v>
      </c>
      <c r="AT143" s="203" t="s">
        <v>171</v>
      </c>
      <c r="AU143" s="203" t="s">
        <v>86</v>
      </c>
      <c r="AY143" s="17" t="s">
        <v>169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84</v>
      </c>
      <c r="BK143" s="204">
        <f>ROUND(I143*H143,2)</f>
        <v>0</v>
      </c>
      <c r="BL143" s="17" t="s">
        <v>176</v>
      </c>
      <c r="BM143" s="203" t="s">
        <v>664</v>
      </c>
    </row>
    <row r="144" spans="1:65" s="13" customFormat="1">
      <c r="B144" s="205"/>
      <c r="C144" s="206"/>
      <c r="D144" s="207" t="s">
        <v>187</v>
      </c>
      <c r="E144" s="208" t="s">
        <v>1</v>
      </c>
      <c r="F144" s="209" t="s">
        <v>665</v>
      </c>
      <c r="G144" s="206"/>
      <c r="H144" s="210">
        <v>5.2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187</v>
      </c>
      <c r="AU144" s="216" t="s">
        <v>86</v>
      </c>
      <c r="AV144" s="13" t="s">
        <v>86</v>
      </c>
      <c r="AW144" s="13" t="s">
        <v>34</v>
      </c>
      <c r="AX144" s="13" t="s">
        <v>77</v>
      </c>
      <c r="AY144" s="216" t="s">
        <v>169</v>
      </c>
    </row>
    <row r="145" spans="1:65" s="14" customFormat="1">
      <c r="B145" s="217"/>
      <c r="C145" s="218"/>
      <c r="D145" s="207" t="s">
        <v>187</v>
      </c>
      <c r="E145" s="219" t="s">
        <v>1</v>
      </c>
      <c r="F145" s="220" t="s">
        <v>190</v>
      </c>
      <c r="G145" s="218"/>
      <c r="H145" s="221">
        <v>5.2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187</v>
      </c>
      <c r="AU145" s="227" t="s">
        <v>86</v>
      </c>
      <c r="AV145" s="14" t="s">
        <v>176</v>
      </c>
      <c r="AW145" s="14" t="s">
        <v>34</v>
      </c>
      <c r="AX145" s="14" t="s">
        <v>84</v>
      </c>
      <c r="AY145" s="227" t="s">
        <v>169</v>
      </c>
    </row>
    <row r="146" spans="1:65" s="2" customFormat="1" ht="24.2" customHeight="1">
      <c r="A146" s="35"/>
      <c r="B146" s="36"/>
      <c r="C146" s="192" t="s">
        <v>221</v>
      </c>
      <c r="D146" s="192" t="s">
        <v>171</v>
      </c>
      <c r="E146" s="193" t="s">
        <v>487</v>
      </c>
      <c r="F146" s="194" t="s">
        <v>488</v>
      </c>
      <c r="G146" s="195" t="s">
        <v>174</v>
      </c>
      <c r="H146" s="196">
        <v>5</v>
      </c>
      <c r="I146" s="197"/>
      <c r="J146" s="198">
        <f>ROUND(I146*H146,2)</f>
        <v>0</v>
      </c>
      <c r="K146" s="194" t="s">
        <v>185</v>
      </c>
      <c r="L146" s="40"/>
      <c r="M146" s="199" t="s">
        <v>1</v>
      </c>
      <c r="N146" s="200" t="s">
        <v>42</v>
      </c>
      <c r="O146" s="72"/>
      <c r="P146" s="201">
        <f>O146*H146</f>
        <v>0</v>
      </c>
      <c r="Q146" s="201">
        <v>3.4499999999999999E-3</v>
      </c>
      <c r="R146" s="201">
        <f>Q146*H146</f>
        <v>1.7250000000000001E-2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176</v>
      </c>
      <c r="AT146" s="203" t="s">
        <v>171</v>
      </c>
      <c r="AU146" s="203" t="s">
        <v>86</v>
      </c>
      <c r="AY146" s="17" t="s">
        <v>169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84</v>
      </c>
      <c r="BK146" s="204">
        <f>ROUND(I146*H146,2)</f>
        <v>0</v>
      </c>
      <c r="BL146" s="17" t="s">
        <v>176</v>
      </c>
      <c r="BM146" s="203" t="s">
        <v>666</v>
      </c>
    </row>
    <row r="147" spans="1:65" s="13" customFormat="1">
      <c r="B147" s="205"/>
      <c r="C147" s="206"/>
      <c r="D147" s="207" t="s">
        <v>187</v>
      </c>
      <c r="E147" s="208" t="s">
        <v>1</v>
      </c>
      <c r="F147" s="209" t="s">
        <v>667</v>
      </c>
      <c r="G147" s="206"/>
      <c r="H147" s="210">
        <v>5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187</v>
      </c>
      <c r="AU147" s="216" t="s">
        <v>86</v>
      </c>
      <c r="AV147" s="13" t="s">
        <v>86</v>
      </c>
      <c r="AW147" s="13" t="s">
        <v>34</v>
      </c>
      <c r="AX147" s="13" t="s">
        <v>77</v>
      </c>
      <c r="AY147" s="216" t="s">
        <v>169</v>
      </c>
    </row>
    <row r="148" spans="1:65" s="14" customFormat="1">
      <c r="B148" s="217"/>
      <c r="C148" s="218"/>
      <c r="D148" s="207" t="s">
        <v>187</v>
      </c>
      <c r="E148" s="219" t="s">
        <v>1</v>
      </c>
      <c r="F148" s="220" t="s">
        <v>190</v>
      </c>
      <c r="G148" s="218"/>
      <c r="H148" s="221">
        <v>5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187</v>
      </c>
      <c r="AU148" s="227" t="s">
        <v>86</v>
      </c>
      <c r="AV148" s="14" t="s">
        <v>176</v>
      </c>
      <c r="AW148" s="14" t="s">
        <v>34</v>
      </c>
      <c r="AX148" s="14" t="s">
        <v>84</v>
      </c>
      <c r="AY148" s="227" t="s">
        <v>169</v>
      </c>
    </row>
    <row r="149" spans="1:65" s="2" customFormat="1" ht="24.2" customHeight="1">
      <c r="A149" s="35"/>
      <c r="B149" s="36"/>
      <c r="C149" s="192" t="s">
        <v>231</v>
      </c>
      <c r="D149" s="192" t="s">
        <v>171</v>
      </c>
      <c r="E149" s="193" t="s">
        <v>492</v>
      </c>
      <c r="F149" s="194" t="s">
        <v>493</v>
      </c>
      <c r="G149" s="195" t="s">
        <v>174</v>
      </c>
      <c r="H149" s="196">
        <v>5</v>
      </c>
      <c r="I149" s="197"/>
      <c r="J149" s="198">
        <f>ROUND(I149*H149,2)</f>
        <v>0</v>
      </c>
      <c r="K149" s="194" t="s">
        <v>185</v>
      </c>
      <c r="L149" s="40"/>
      <c r="M149" s="199" t="s">
        <v>1</v>
      </c>
      <c r="N149" s="200" t="s">
        <v>42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176</v>
      </c>
      <c r="AT149" s="203" t="s">
        <v>171</v>
      </c>
      <c r="AU149" s="203" t="s">
        <v>86</v>
      </c>
      <c r="AY149" s="17" t="s">
        <v>169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84</v>
      </c>
      <c r="BK149" s="204">
        <f>ROUND(I149*H149,2)</f>
        <v>0</v>
      </c>
      <c r="BL149" s="17" t="s">
        <v>176</v>
      </c>
      <c r="BM149" s="203" t="s">
        <v>668</v>
      </c>
    </row>
    <row r="150" spans="1:65" s="2" customFormat="1" ht="24.2" customHeight="1">
      <c r="A150" s="35"/>
      <c r="B150" s="36"/>
      <c r="C150" s="192" t="s">
        <v>238</v>
      </c>
      <c r="D150" s="192" t="s">
        <v>171</v>
      </c>
      <c r="E150" s="193" t="s">
        <v>669</v>
      </c>
      <c r="F150" s="194" t="s">
        <v>670</v>
      </c>
      <c r="G150" s="195" t="s">
        <v>174</v>
      </c>
      <c r="H150" s="196">
        <v>172</v>
      </c>
      <c r="I150" s="197"/>
      <c r="J150" s="198">
        <f>ROUND(I150*H150,2)</f>
        <v>0</v>
      </c>
      <c r="K150" s="194" t="s">
        <v>185</v>
      </c>
      <c r="L150" s="40"/>
      <c r="M150" s="199" t="s">
        <v>1</v>
      </c>
      <c r="N150" s="200" t="s">
        <v>42</v>
      </c>
      <c r="O150" s="7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176</v>
      </c>
      <c r="AT150" s="203" t="s">
        <v>171</v>
      </c>
      <c r="AU150" s="203" t="s">
        <v>86</v>
      </c>
      <c r="AY150" s="17" t="s">
        <v>169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84</v>
      </c>
      <c r="BK150" s="204">
        <f>ROUND(I150*H150,2)</f>
        <v>0</v>
      </c>
      <c r="BL150" s="17" t="s">
        <v>176</v>
      </c>
      <c r="BM150" s="203" t="s">
        <v>671</v>
      </c>
    </row>
    <row r="151" spans="1:65" s="2" customFormat="1" ht="14.45" customHeight="1">
      <c r="A151" s="35"/>
      <c r="B151" s="36"/>
      <c r="C151" s="232" t="s">
        <v>247</v>
      </c>
      <c r="D151" s="232" t="s">
        <v>217</v>
      </c>
      <c r="E151" s="233" t="s">
        <v>672</v>
      </c>
      <c r="F151" s="234" t="s">
        <v>673</v>
      </c>
      <c r="G151" s="235" t="s">
        <v>226</v>
      </c>
      <c r="H151" s="236">
        <v>34.4</v>
      </c>
      <c r="I151" s="237"/>
      <c r="J151" s="238">
        <f>ROUND(I151*H151,2)</f>
        <v>0</v>
      </c>
      <c r="K151" s="234" t="s">
        <v>185</v>
      </c>
      <c r="L151" s="239"/>
      <c r="M151" s="240" t="s">
        <v>1</v>
      </c>
      <c r="N151" s="241" t="s">
        <v>42</v>
      </c>
      <c r="O151" s="72"/>
      <c r="P151" s="201">
        <f>O151*H151</f>
        <v>0</v>
      </c>
      <c r="Q151" s="201">
        <v>1E-3</v>
      </c>
      <c r="R151" s="201">
        <f>Q151*H151</f>
        <v>3.44E-2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221</v>
      </c>
      <c r="AT151" s="203" t="s">
        <v>217</v>
      </c>
      <c r="AU151" s="203" t="s">
        <v>86</v>
      </c>
      <c r="AY151" s="17" t="s">
        <v>169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84</v>
      </c>
      <c r="BK151" s="204">
        <f>ROUND(I151*H151,2)</f>
        <v>0</v>
      </c>
      <c r="BL151" s="17" t="s">
        <v>176</v>
      </c>
      <c r="BM151" s="203" t="s">
        <v>674</v>
      </c>
    </row>
    <row r="152" spans="1:65" s="13" customFormat="1">
      <c r="B152" s="205"/>
      <c r="C152" s="206"/>
      <c r="D152" s="207" t="s">
        <v>187</v>
      </c>
      <c r="E152" s="206"/>
      <c r="F152" s="209" t="s">
        <v>675</v>
      </c>
      <c r="G152" s="206"/>
      <c r="H152" s="210">
        <v>34.4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187</v>
      </c>
      <c r="AU152" s="216" t="s">
        <v>86</v>
      </c>
      <c r="AV152" s="13" t="s">
        <v>86</v>
      </c>
      <c r="AW152" s="13" t="s">
        <v>4</v>
      </c>
      <c r="AX152" s="13" t="s">
        <v>84</v>
      </c>
      <c r="AY152" s="216" t="s">
        <v>169</v>
      </c>
    </row>
    <row r="153" spans="1:65" s="2" customFormat="1" ht="14.45" customHeight="1">
      <c r="A153" s="35"/>
      <c r="B153" s="36"/>
      <c r="C153" s="192" t="s">
        <v>251</v>
      </c>
      <c r="D153" s="192" t="s">
        <v>171</v>
      </c>
      <c r="E153" s="193" t="s">
        <v>676</v>
      </c>
      <c r="F153" s="194" t="s">
        <v>677</v>
      </c>
      <c r="G153" s="195" t="s">
        <v>174</v>
      </c>
      <c r="H153" s="196">
        <v>172</v>
      </c>
      <c r="I153" s="197"/>
      <c r="J153" s="198">
        <f>ROUND(I153*H153,2)</f>
        <v>0</v>
      </c>
      <c r="K153" s="194" t="s">
        <v>457</v>
      </c>
      <c r="L153" s="40"/>
      <c r="M153" s="199" t="s">
        <v>1</v>
      </c>
      <c r="N153" s="200" t="s">
        <v>42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272</v>
      </c>
      <c r="AT153" s="203" t="s">
        <v>171</v>
      </c>
      <c r="AU153" s="203" t="s">
        <v>86</v>
      </c>
      <c r="AY153" s="17" t="s">
        <v>169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84</v>
      </c>
      <c r="BK153" s="204">
        <f>ROUND(I153*H153,2)</f>
        <v>0</v>
      </c>
      <c r="BL153" s="17" t="s">
        <v>272</v>
      </c>
      <c r="BM153" s="203" t="s">
        <v>678</v>
      </c>
    </row>
    <row r="154" spans="1:65" s="13" customFormat="1">
      <c r="B154" s="205"/>
      <c r="C154" s="206"/>
      <c r="D154" s="207" t="s">
        <v>187</v>
      </c>
      <c r="E154" s="208" t="s">
        <v>1</v>
      </c>
      <c r="F154" s="209" t="s">
        <v>679</v>
      </c>
      <c r="G154" s="206"/>
      <c r="H154" s="210">
        <v>172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187</v>
      </c>
      <c r="AU154" s="216" t="s">
        <v>86</v>
      </c>
      <c r="AV154" s="13" t="s">
        <v>86</v>
      </c>
      <c r="AW154" s="13" t="s">
        <v>34</v>
      </c>
      <c r="AX154" s="13" t="s">
        <v>84</v>
      </c>
      <c r="AY154" s="216" t="s">
        <v>169</v>
      </c>
    </row>
    <row r="155" spans="1:65" s="2" customFormat="1" ht="24.2" customHeight="1">
      <c r="A155" s="35"/>
      <c r="B155" s="36"/>
      <c r="C155" s="192" t="s">
        <v>257</v>
      </c>
      <c r="D155" s="192" t="s">
        <v>171</v>
      </c>
      <c r="E155" s="193" t="s">
        <v>680</v>
      </c>
      <c r="F155" s="194" t="s">
        <v>681</v>
      </c>
      <c r="G155" s="195" t="s">
        <v>174</v>
      </c>
      <c r="H155" s="196">
        <v>68</v>
      </c>
      <c r="I155" s="197"/>
      <c r="J155" s="198">
        <f>ROUND(I155*H155,2)</f>
        <v>0</v>
      </c>
      <c r="K155" s="194" t="s">
        <v>185</v>
      </c>
      <c r="L155" s="40"/>
      <c r="M155" s="199" t="s">
        <v>1</v>
      </c>
      <c r="N155" s="200" t="s">
        <v>42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176</v>
      </c>
      <c r="AT155" s="203" t="s">
        <v>171</v>
      </c>
      <c r="AU155" s="203" t="s">
        <v>86</v>
      </c>
      <c r="AY155" s="17" t="s">
        <v>169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84</v>
      </c>
      <c r="BK155" s="204">
        <f>ROUND(I155*H155,2)</f>
        <v>0</v>
      </c>
      <c r="BL155" s="17" t="s">
        <v>176</v>
      </c>
      <c r="BM155" s="203" t="s">
        <v>682</v>
      </c>
    </row>
    <row r="156" spans="1:65" s="13" customFormat="1">
      <c r="B156" s="205"/>
      <c r="C156" s="206"/>
      <c r="D156" s="207" t="s">
        <v>187</v>
      </c>
      <c r="E156" s="208" t="s">
        <v>1</v>
      </c>
      <c r="F156" s="209" t="s">
        <v>683</v>
      </c>
      <c r="G156" s="206"/>
      <c r="H156" s="210">
        <v>68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187</v>
      </c>
      <c r="AU156" s="216" t="s">
        <v>86</v>
      </c>
      <c r="AV156" s="13" t="s">
        <v>86</v>
      </c>
      <c r="AW156" s="13" t="s">
        <v>34</v>
      </c>
      <c r="AX156" s="13" t="s">
        <v>84</v>
      </c>
      <c r="AY156" s="216" t="s">
        <v>169</v>
      </c>
    </row>
    <row r="157" spans="1:65" s="2" customFormat="1" ht="14.45" customHeight="1">
      <c r="A157" s="35"/>
      <c r="B157" s="36"/>
      <c r="C157" s="232" t="s">
        <v>263</v>
      </c>
      <c r="D157" s="232" t="s">
        <v>217</v>
      </c>
      <c r="E157" s="233" t="s">
        <v>684</v>
      </c>
      <c r="F157" s="234" t="s">
        <v>685</v>
      </c>
      <c r="G157" s="235" t="s">
        <v>174</v>
      </c>
      <c r="H157" s="236">
        <v>68</v>
      </c>
      <c r="I157" s="237"/>
      <c r="J157" s="238">
        <f>ROUND(I157*H157,2)</f>
        <v>0</v>
      </c>
      <c r="K157" s="234" t="s">
        <v>185</v>
      </c>
      <c r="L157" s="239"/>
      <c r="M157" s="240" t="s">
        <v>1</v>
      </c>
      <c r="N157" s="241" t="s">
        <v>42</v>
      </c>
      <c r="O157" s="72"/>
      <c r="P157" s="201">
        <f>O157*H157</f>
        <v>0</v>
      </c>
      <c r="Q157" s="201">
        <v>1.2E-4</v>
      </c>
      <c r="R157" s="201">
        <f>Q157*H157</f>
        <v>8.1600000000000006E-3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221</v>
      </c>
      <c r="AT157" s="203" t="s">
        <v>217</v>
      </c>
      <c r="AU157" s="203" t="s">
        <v>86</v>
      </c>
      <c r="AY157" s="17" t="s">
        <v>169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84</v>
      </c>
      <c r="BK157" s="204">
        <f>ROUND(I157*H157,2)</f>
        <v>0</v>
      </c>
      <c r="BL157" s="17" t="s">
        <v>176</v>
      </c>
      <c r="BM157" s="203" t="s">
        <v>686</v>
      </c>
    </row>
    <row r="158" spans="1:65" s="2" customFormat="1" ht="24.2" customHeight="1">
      <c r="A158" s="35"/>
      <c r="B158" s="36"/>
      <c r="C158" s="192" t="s">
        <v>8</v>
      </c>
      <c r="D158" s="192" t="s">
        <v>171</v>
      </c>
      <c r="E158" s="193" t="s">
        <v>687</v>
      </c>
      <c r="F158" s="194" t="s">
        <v>688</v>
      </c>
      <c r="G158" s="195" t="s">
        <v>174</v>
      </c>
      <c r="H158" s="196">
        <v>172</v>
      </c>
      <c r="I158" s="197"/>
      <c r="J158" s="198">
        <f>ROUND(I158*H158,2)</f>
        <v>0</v>
      </c>
      <c r="K158" s="194" t="s">
        <v>457</v>
      </c>
      <c r="L158" s="40"/>
      <c r="M158" s="199" t="s">
        <v>1</v>
      </c>
      <c r="N158" s="200" t="s">
        <v>42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176</v>
      </c>
      <c r="AT158" s="203" t="s">
        <v>171</v>
      </c>
      <c r="AU158" s="203" t="s">
        <v>86</v>
      </c>
      <c r="AY158" s="17" t="s">
        <v>169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84</v>
      </c>
      <c r="BK158" s="204">
        <f>ROUND(I158*H158,2)</f>
        <v>0</v>
      </c>
      <c r="BL158" s="17" t="s">
        <v>176</v>
      </c>
      <c r="BM158" s="203" t="s">
        <v>689</v>
      </c>
    </row>
    <row r="159" spans="1:65" s="12" customFormat="1" ht="22.9" customHeight="1">
      <c r="B159" s="176"/>
      <c r="C159" s="177"/>
      <c r="D159" s="178" t="s">
        <v>76</v>
      </c>
      <c r="E159" s="190" t="s">
        <v>86</v>
      </c>
      <c r="F159" s="190" t="s">
        <v>191</v>
      </c>
      <c r="G159" s="177"/>
      <c r="H159" s="177"/>
      <c r="I159" s="180"/>
      <c r="J159" s="191">
        <f>BK159</f>
        <v>0</v>
      </c>
      <c r="K159" s="177"/>
      <c r="L159" s="182"/>
      <c r="M159" s="183"/>
      <c r="N159" s="184"/>
      <c r="O159" s="184"/>
      <c r="P159" s="185">
        <f>SUM(P160:P168)</f>
        <v>0</v>
      </c>
      <c r="Q159" s="184"/>
      <c r="R159" s="185">
        <f>SUM(R160:R168)</f>
        <v>9.7663583999999997</v>
      </c>
      <c r="S159" s="184"/>
      <c r="T159" s="186">
        <f>SUM(T160:T168)</f>
        <v>0</v>
      </c>
      <c r="AR159" s="187" t="s">
        <v>84</v>
      </c>
      <c r="AT159" s="188" t="s">
        <v>76</v>
      </c>
      <c r="AU159" s="188" t="s">
        <v>84</v>
      </c>
      <c r="AY159" s="187" t="s">
        <v>169</v>
      </c>
      <c r="BK159" s="189">
        <f>SUM(BK160:BK168)</f>
        <v>0</v>
      </c>
    </row>
    <row r="160" spans="1:65" s="2" customFormat="1" ht="24.2" customHeight="1">
      <c r="A160" s="35"/>
      <c r="B160" s="36"/>
      <c r="C160" s="192" t="s">
        <v>272</v>
      </c>
      <c r="D160" s="192" t="s">
        <v>171</v>
      </c>
      <c r="E160" s="193" t="s">
        <v>690</v>
      </c>
      <c r="F160" s="194" t="s">
        <v>691</v>
      </c>
      <c r="G160" s="195" t="s">
        <v>184</v>
      </c>
      <c r="H160" s="196">
        <v>3.84</v>
      </c>
      <c r="I160" s="197"/>
      <c r="J160" s="198">
        <f>ROUND(I160*H160,2)</f>
        <v>0</v>
      </c>
      <c r="K160" s="194" t="s">
        <v>185</v>
      </c>
      <c r="L160" s="40"/>
      <c r="M160" s="199" t="s">
        <v>1</v>
      </c>
      <c r="N160" s="200" t="s">
        <v>42</v>
      </c>
      <c r="O160" s="72"/>
      <c r="P160" s="201">
        <f>O160*H160</f>
        <v>0</v>
      </c>
      <c r="Q160" s="201">
        <v>2.5359639999999999</v>
      </c>
      <c r="R160" s="201">
        <f>Q160*H160</f>
        <v>9.7381017599999993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176</v>
      </c>
      <c r="AT160" s="203" t="s">
        <v>171</v>
      </c>
      <c r="AU160" s="203" t="s">
        <v>86</v>
      </c>
      <c r="AY160" s="17" t="s">
        <v>169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84</v>
      </c>
      <c r="BK160" s="204">
        <f>ROUND(I160*H160,2)</f>
        <v>0</v>
      </c>
      <c r="BL160" s="17" t="s">
        <v>176</v>
      </c>
      <c r="BM160" s="203" t="s">
        <v>692</v>
      </c>
    </row>
    <row r="161" spans="1:65" s="13" customFormat="1">
      <c r="B161" s="205"/>
      <c r="C161" s="206"/>
      <c r="D161" s="207" t="s">
        <v>187</v>
      </c>
      <c r="E161" s="208" t="s">
        <v>1</v>
      </c>
      <c r="F161" s="209" t="s">
        <v>659</v>
      </c>
      <c r="G161" s="206"/>
      <c r="H161" s="210">
        <v>0.48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187</v>
      </c>
      <c r="AU161" s="216" t="s">
        <v>86</v>
      </c>
      <c r="AV161" s="13" t="s">
        <v>86</v>
      </c>
      <c r="AW161" s="13" t="s">
        <v>34</v>
      </c>
      <c r="AX161" s="13" t="s">
        <v>77</v>
      </c>
      <c r="AY161" s="216" t="s">
        <v>169</v>
      </c>
    </row>
    <row r="162" spans="1:65" s="13" customFormat="1">
      <c r="B162" s="205"/>
      <c r="C162" s="206"/>
      <c r="D162" s="207" t="s">
        <v>187</v>
      </c>
      <c r="E162" s="208" t="s">
        <v>1</v>
      </c>
      <c r="F162" s="209" t="s">
        <v>660</v>
      </c>
      <c r="G162" s="206"/>
      <c r="H162" s="210">
        <v>3.36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187</v>
      </c>
      <c r="AU162" s="216" t="s">
        <v>86</v>
      </c>
      <c r="AV162" s="13" t="s">
        <v>86</v>
      </c>
      <c r="AW162" s="13" t="s">
        <v>34</v>
      </c>
      <c r="AX162" s="13" t="s">
        <v>77</v>
      </c>
      <c r="AY162" s="216" t="s">
        <v>169</v>
      </c>
    </row>
    <row r="163" spans="1:65" s="14" customFormat="1">
      <c r="B163" s="217"/>
      <c r="C163" s="218"/>
      <c r="D163" s="207" t="s">
        <v>187</v>
      </c>
      <c r="E163" s="219" t="s">
        <v>1</v>
      </c>
      <c r="F163" s="220" t="s">
        <v>190</v>
      </c>
      <c r="G163" s="218"/>
      <c r="H163" s="221">
        <v>3.84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187</v>
      </c>
      <c r="AU163" s="227" t="s">
        <v>86</v>
      </c>
      <c r="AV163" s="14" t="s">
        <v>176</v>
      </c>
      <c r="AW163" s="14" t="s">
        <v>34</v>
      </c>
      <c r="AX163" s="14" t="s">
        <v>84</v>
      </c>
      <c r="AY163" s="227" t="s">
        <v>169</v>
      </c>
    </row>
    <row r="164" spans="1:65" s="2" customFormat="1" ht="14.45" customHeight="1">
      <c r="A164" s="35"/>
      <c r="B164" s="36"/>
      <c r="C164" s="192" t="s">
        <v>276</v>
      </c>
      <c r="D164" s="192" t="s">
        <v>171</v>
      </c>
      <c r="E164" s="193" t="s">
        <v>693</v>
      </c>
      <c r="F164" s="194" t="s">
        <v>694</v>
      </c>
      <c r="G164" s="195" t="s">
        <v>174</v>
      </c>
      <c r="H164" s="196">
        <v>19.2</v>
      </c>
      <c r="I164" s="197"/>
      <c r="J164" s="198">
        <f>ROUND(I164*H164,2)</f>
        <v>0</v>
      </c>
      <c r="K164" s="194" t="s">
        <v>185</v>
      </c>
      <c r="L164" s="40"/>
      <c r="M164" s="199" t="s">
        <v>1</v>
      </c>
      <c r="N164" s="200" t="s">
        <v>42</v>
      </c>
      <c r="O164" s="72"/>
      <c r="P164" s="201">
        <f>O164*H164</f>
        <v>0</v>
      </c>
      <c r="Q164" s="201">
        <v>1.4357E-3</v>
      </c>
      <c r="R164" s="201">
        <f>Q164*H164</f>
        <v>2.756544E-2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176</v>
      </c>
      <c r="AT164" s="203" t="s">
        <v>171</v>
      </c>
      <c r="AU164" s="203" t="s">
        <v>86</v>
      </c>
      <c r="AY164" s="17" t="s">
        <v>169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84</v>
      </c>
      <c r="BK164" s="204">
        <f>ROUND(I164*H164,2)</f>
        <v>0</v>
      </c>
      <c r="BL164" s="17" t="s">
        <v>176</v>
      </c>
      <c r="BM164" s="203" t="s">
        <v>695</v>
      </c>
    </row>
    <row r="165" spans="1:65" s="13" customFormat="1">
      <c r="B165" s="205"/>
      <c r="C165" s="206"/>
      <c r="D165" s="207" t="s">
        <v>187</v>
      </c>
      <c r="E165" s="208" t="s">
        <v>1</v>
      </c>
      <c r="F165" s="209" t="s">
        <v>696</v>
      </c>
      <c r="G165" s="206"/>
      <c r="H165" s="210">
        <v>2.4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187</v>
      </c>
      <c r="AU165" s="216" t="s">
        <v>86</v>
      </c>
      <c r="AV165" s="13" t="s">
        <v>86</v>
      </c>
      <c r="AW165" s="13" t="s">
        <v>34</v>
      </c>
      <c r="AX165" s="13" t="s">
        <v>77</v>
      </c>
      <c r="AY165" s="216" t="s">
        <v>169</v>
      </c>
    </row>
    <row r="166" spans="1:65" s="13" customFormat="1">
      <c r="B166" s="205"/>
      <c r="C166" s="206"/>
      <c r="D166" s="207" t="s">
        <v>187</v>
      </c>
      <c r="E166" s="208" t="s">
        <v>1</v>
      </c>
      <c r="F166" s="209" t="s">
        <v>697</v>
      </c>
      <c r="G166" s="206"/>
      <c r="H166" s="210">
        <v>16.8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187</v>
      </c>
      <c r="AU166" s="216" t="s">
        <v>86</v>
      </c>
      <c r="AV166" s="13" t="s">
        <v>86</v>
      </c>
      <c r="AW166" s="13" t="s">
        <v>34</v>
      </c>
      <c r="AX166" s="13" t="s">
        <v>77</v>
      </c>
      <c r="AY166" s="216" t="s">
        <v>169</v>
      </c>
    </row>
    <row r="167" spans="1:65" s="14" customFormat="1">
      <c r="B167" s="217"/>
      <c r="C167" s="218"/>
      <c r="D167" s="207" t="s">
        <v>187</v>
      </c>
      <c r="E167" s="219" t="s">
        <v>1</v>
      </c>
      <c r="F167" s="220" t="s">
        <v>190</v>
      </c>
      <c r="G167" s="218"/>
      <c r="H167" s="221">
        <v>19.2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187</v>
      </c>
      <c r="AU167" s="227" t="s">
        <v>86</v>
      </c>
      <c r="AV167" s="14" t="s">
        <v>176</v>
      </c>
      <c r="AW167" s="14" t="s">
        <v>34</v>
      </c>
      <c r="AX167" s="14" t="s">
        <v>84</v>
      </c>
      <c r="AY167" s="227" t="s">
        <v>169</v>
      </c>
    </row>
    <row r="168" spans="1:65" s="2" customFormat="1" ht="14.45" customHeight="1">
      <c r="A168" s="35"/>
      <c r="B168" s="36"/>
      <c r="C168" s="192" t="s">
        <v>280</v>
      </c>
      <c r="D168" s="192" t="s">
        <v>171</v>
      </c>
      <c r="E168" s="193" t="s">
        <v>698</v>
      </c>
      <c r="F168" s="194" t="s">
        <v>699</v>
      </c>
      <c r="G168" s="195" t="s">
        <v>174</v>
      </c>
      <c r="H168" s="196">
        <v>19.2</v>
      </c>
      <c r="I168" s="197"/>
      <c r="J168" s="198">
        <f>ROUND(I168*H168,2)</f>
        <v>0</v>
      </c>
      <c r="K168" s="194" t="s">
        <v>185</v>
      </c>
      <c r="L168" s="40"/>
      <c r="M168" s="199" t="s">
        <v>1</v>
      </c>
      <c r="N168" s="200" t="s">
        <v>42</v>
      </c>
      <c r="O168" s="72"/>
      <c r="P168" s="201">
        <f>O168*H168</f>
        <v>0</v>
      </c>
      <c r="Q168" s="201">
        <v>3.6000000000000001E-5</v>
      </c>
      <c r="R168" s="201">
        <f>Q168*H168</f>
        <v>6.912E-4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176</v>
      </c>
      <c r="AT168" s="203" t="s">
        <v>171</v>
      </c>
      <c r="AU168" s="203" t="s">
        <v>86</v>
      </c>
      <c r="AY168" s="17" t="s">
        <v>169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84</v>
      </c>
      <c r="BK168" s="204">
        <f>ROUND(I168*H168,2)</f>
        <v>0</v>
      </c>
      <c r="BL168" s="17" t="s">
        <v>176</v>
      </c>
      <c r="BM168" s="203" t="s">
        <v>700</v>
      </c>
    </row>
    <row r="169" spans="1:65" s="12" customFormat="1" ht="22.9" customHeight="1">
      <c r="B169" s="176"/>
      <c r="C169" s="177"/>
      <c r="D169" s="178" t="s">
        <v>76</v>
      </c>
      <c r="E169" s="190" t="s">
        <v>229</v>
      </c>
      <c r="F169" s="190" t="s">
        <v>230</v>
      </c>
      <c r="G169" s="177"/>
      <c r="H169" s="177"/>
      <c r="I169" s="180"/>
      <c r="J169" s="191">
        <f>BK169</f>
        <v>0</v>
      </c>
      <c r="K169" s="177"/>
      <c r="L169" s="182"/>
      <c r="M169" s="183"/>
      <c r="N169" s="184"/>
      <c r="O169" s="184"/>
      <c r="P169" s="185">
        <f>SUM(P170:P174)</f>
        <v>0</v>
      </c>
      <c r="Q169" s="184"/>
      <c r="R169" s="185">
        <f>SUM(R170:R174)</f>
        <v>18.284925599999998</v>
      </c>
      <c r="S169" s="184"/>
      <c r="T169" s="186">
        <f>SUM(T170:T174)</f>
        <v>0</v>
      </c>
      <c r="AR169" s="187" t="s">
        <v>84</v>
      </c>
      <c r="AT169" s="188" t="s">
        <v>76</v>
      </c>
      <c r="AU169" s="188" t="s">
        <v>84</v>
      </c>
      <c r="AY169" s="187" t="s">
        <v>169</v>
      </c>
      <c r="BK169" s="189">
        <f>SUM(BK170:BK174)</f>
        <v>0</v>
      </c>
    </row>
    <row r="170" spans="1:65" s="2" customFormat="1" ht="14.45" customHeight="1">
      <c r="A170" s="35"/>
      <c r="B170" s="36"/>
      <c r="C170" s="192" t="s">
        <v>285</v>
      </c>
      <c r="D170" s="192" t="s">
        <v>171</v>
      </c>
      <c r="E170" s="193" t="s">
        <v>701</v>
      </c>
      <c r="F170" s="194" t="s">
        <v>702</v>
      </c>
      <c r="G170" s="195" t="s">
        <v>184</v>
      </c>
      <c r="H170" s="196">
        <v>0.36</v>
      </c>
      <c r="I170" s="197"/>
      <c r="J170" s="198">
        <f>ROUND(I170*H170,2)</f>
        <v>0</v>
      </c>
      <c r="K170" s="194" t="s">
        <v>185</v>
      </c>
      <c r="L170" s="40"/>
      <c r="M170" s="199" t="s">
        <v>1</v>
      </c>
      <c r="N170" s="200" t="s">
        <v>42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176</v>
      </c>
      <c r="AT170" s="203" t="s">
        <v>171</v>
      </c>
      <c r="AU170" s="203" t="s">
        <v>86</v>
      </c>
      <c r="AY170" s="17" t="s">
        <v>169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84</v>
      </c>
      <c r="BK170" s="204">
        <f>ROUND(I170*H170,2)</f>
        <v>0</v>
      </c>
      <c r="BL170" s="17" t="s">
        <v>176</v>
      </c>
      <c r="BM170" s="203" t="s">
        <v>703</v>
      </c>
    </row>
    <row r="171" spans="1:65" s="2" customFormat="1" ht="24.2" customHeight="1">
      <c r="A171" s="35"/>
      <c r="B171" s="36"/>
      <c r="C171" s="192" t="s">
        <v>292</v>
      </c>
      <c r="D171" s="192" t="s">
        <v>171</v>
      </c>
      <c r="E171" s="193" t="s">
        <v>704</v>
      </c>
      <c r="F171" s="194" t="s">
        <v>705</v>
      </c>
      <c r="G171" s="195" t="s">
        <v>184</v>
      </c>
      <c r="H171" s="196">
        <v>0.36</v>
      </c>
      <c r="I171" s="197"/>
      <c r="J171" s="198">
        <f>ROUND(I171*H171,2)</f>
        <v>0</v>
      </c>
      <c r="K171" s="194" t="s">
        <v>185</v>
      </c>
      <c r="L171" s="40"/>
      <c r="M171" s="199" t="s">
        <v>1</v>
      </c>
      <c r="N171" s="200" t="s">
        <v>42</v>
      </c>
      <c r="O171" s="72"/>
      <c r="P171" s="201">
        <f>O171*H171</f>
        <v>0</v>
      </c>
      <c r="Q171" s="201">
        <v>1.6285000000000001</v>
      </c>
      <c r="R171" s="201">
        <f>Q171*H171</f>
        <v>0.58626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176</v>
      </c>
      <c r="AT171" s="203" t="s">
        <v>171</v>
      </c>
      <c r="AU171" s="203" t="s">
        <v>86</v>
      </c>
      <c r="AY171" s="17" t="s">
        <v>169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84</v>
      </c>
      <c r="BK171" s="204">
        <f>ROUND(I171*H171,2)</f>
        <v>0</v>
      </c>
      <c r="BL171" s="17" t="s">
        <v>176</v>
      </c>
      <c r="BM171" s="203" t="s">
        <v>706</v>
      </c>
    </row>
    <row r="172" spans="1:65" s="13" customFormat="1">
      <c r="B172" s="205"/>
      <c r="C172" s="206"/>
      <c r="D172" s="207" t="s">
        <v>187</v>
      </c>
      <c r="E172" s="208" t="s">
        <v>1</v>
      </c>
      <c r="F172" s="209" t="s">
        <v>707</v>
      </c>
      <c r="G172" s="206"/>
      <c r="H172" s="210">
        <v>0.36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187</v>
      </c>
      <c r="AU172" s="216" t="s">
        <v>86</v>
      </c>
      <c r="AV172" s="13" t="s">
        <v>86</v>
      </c>
      <c r="AW172" s="13" t="s">
        <v>34</v>
      </c>
      <c r="AX172" s="13" t="s">
        <v>84</v>
      </c>
      <c r="AY172" s="216" t="s">
        <v>169</v>
      </c>
    </row>
    <row r="173" spans="1:65" s="2" customFormat="1" ht="24.2" customHeight="1">
      <c r="A173" s="35"/>
      <c r="B173" s="36"/>
      <c r="C173" s="192" t="s">
        <v>7</v>
      </c>
      <c r="D173" s="192" t="s">
        <v>171</v>
      </c>
      <c r="E173" s="193" t="s">
        <v>708</v>
      </c>
      <c r="F173" s="194" t="s">
        <v>709</v>
      </c>
      <c r="G173" s="195" t="s">
        <v>184</v>
      </c>
      <c r="H173" s="196">
        <v>5.76</v>
      </c>
      <c r="I173" s="197"/>
      <c r="J173" s="198">
        <f>ROUND(I173*H173,2)</f>
        <v>0</v>
      </c>
      <c r="K173" s="194" t="s">
        <v>185</v>
      </c>
      <c r="L173" s="40"/>
      <c r="M173" s="199" t="s">
        <v>1</v>
      </c>
      <c r="N173" s="200" t="s">
        <v>42</v>
      </c>
      <c r="O173" s="72"/>
      <c r="P173" s="201">
        <f>O173*H173</f>
        <v>0</v>
      </c>
      <c r="Q173" s="201">
        <v>3.0726849999999999</v>
      </c>
      <c r="R173" s="201">
        <f>Q173*H173</f>
        <v>17.698665599999998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176</v>
      </c>
      <c r="AT173" s="203" t="s">
        <v>171</v>
      </c>
      <c r="AU173" s="203" t="s">
        <v>86</v>
      </c>
      <c r="AY173" s="17" t="s">
        <v>169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84</v>
      </c>
      <c r="BK173" s="204">
        <f>ROUND(I173*H173,2)</f>
        <v>0</v>
      </c>
      <c r="BL173" s="17" t="s">
        <v>176</v>
      </c>
      <c r="BM173" s="203" t="s">
        <v>710</v>
      </c>
    </row>
    <row r="174" spans="1:65" s="13" customFormat="1">
      <c r="B174" s="205"/>
      <c r="C174" s="206"/>
      <c r="D174" s="207" t="s">
        <v>187</v>
      </c>
      <c r="E174" s="208" t="s">
        <v>1</v>
      </c>
      <c r="F174" s="209" t="s">
        <v>711</v>
      </c>
      <c r="G174" s="206"/>
      <c r="H174" s="210">
        <v>5.76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187</v>
      </c>
      <c r="AU174" s="216" t="s">
        <v>86</v>
      </c>
      <c r="AV174" s="13" t="s">
        <v>86</v>
      </c>
      <c r="AW174" s="13" t="s">
        <v>34</v>
      </c>
      <c r="AX174" s="13" t="s">
        <v>84</v>
      </c>
      <c r="AY174" s="216" t="s">
        <v>169</v>
      </c>
    </row>
    <row r="175" spans="1:65" s="12" customFormat="1" ht="22.9" customHeight="1">
      <c r="B175" s="176"/>
      <c r="C175" s="177"/>
      <c r="D175" s="178" t="s">
        <v>76</v>
      </c>
      <c r="E175" s="190" t="s">
        <v>176</v>
      </c>
      <c r="F175" s="190" t="s">
        <v>237</v>
      </c>
      <c r="G175" s="177"/>
      <c r="H175" s="177"/>
      <c r="I175" s="180"/>
      <c r="J175" s="191">
        <f>BK175</f>
        <v>0</v>
      </c>
      <c r="K175" s="177"/>
      <c r="L175" s="182"/>
      <c r="M175" s="183"/>
      <c r="N175" s="184"/>
      <c r="O175" s="184"/>
      <c r="P175" s="185">
        <f>SUM(P176:P194)</f>
        <v>0</v>
      </c>
      <c r="Q175" s="184"/>
      <c r="R175" s="185">
        <f>SUM(R176:R194)</f>
        <v>158.76837591999998</v>
      </c>
      <c r="S175" s="184"/>
      <c r="T175" s="186">
        <f>SUM(T176:T194)</f>
        <v>0</v>
      </c>
      <c r="AR175" s="187" t="s">
        <v>84</v>
      </c>
      <c r="AT175" s="188" t="s">
        <v>76</v>
      </c>
      <c r="AU175" s="188" t="s">
        <v>84</v>
      </c>
      <c r="AY175" s="187" t="s">
        <v>169</v>
      </c>
      <c r="BK175" s="189">
        <f>SUM(BK176:BK194)</f>
        <v>0</v>
      </c>
    </row>
    <row r="176" spans="1:65" s="2" customFormat="1" ht="24.2" customHeight="1">
      <c r="A176" s="35"/>
      <c r="B176" s="36"/>
      <c r="C176" s="192" t="s">
        <v>306</v>
      </c>
      <c r="D176" s="192" t="s">
        <v>171</v>
      </c>
      <c r="E176" s="193" t="s">
        <v>712</v>
      </c>
      <c r="F176" s="194" t="s">
        <v>713</v>
      </c>
      <c r="G176" s="195" t="s">
        <v>194</v>
      </c>
      <c r="H176" s="196">
        <v>13</v>
      </c>
      <c r="I176" s="197"/>
      <c r="J176" s="198">
        <f>ROUND(I176*H176,2)</f>
        <v>0</v>
      </c>
      <c r="K176" s="194" t="s">
        <v>185</v>
      </c>
      <c r="L176" s="40"/>
      <c r="M176" s="199" t="s">
        <v>1</v>
      </c>
      <c r="N176" s="200" t="s">
        <v>42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176</v>
      </c>
      <c r="AT176" s="203" t="s">
        <v>171</v>
      </c>
      <c r="AU176" s="203" t="s">
        <v>86</v>
      </c>
      <c r="AY176" s="17" t="s">
        <v>169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84</v>
      </c>
      <c r="BK176" s="204">
        <f>ROUND(I176*H176,2)</f>
        <v>0</v>
      </c>
      <c r="BL176" s="17" t="s">
        <v>176</v>
      </c>
      <c r="BM176" s="203" t="s">
        <v>714</v>
      </c>
    </row>
    <row r="177" spans="1:65" s="13" customFormat="1">
      <c r="B177" s="205"/>
      <c r="C177" s="206"/>
      <c r="D177" s="207" t="s">
        <v>187</v>
      </c>
      <c r="E177" s="208" t="s">
        <v>1</v>
      </c>
      <c r="F177" s="209" t="s">
        <v>257</v>
      </c>
      <c r="G177" s="206"/>
      <c r="H177" s="210">
        <v>13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187</v>
      </c>
      <c r="AU177" s="216" t="s">
        <v>86</v>
      </c>
      <c r="AV177" s="13" t="s">
        <v>86</v>
      </c>
      <c r="AW177" s="13" t="s">
        <v>34</v>
      </c>
      <c r="AX177" s="13" t="s">
        <v>84</v>
      </c>
      <c r="AY177" s="216" t="s">
        <v>169</v>
      </c>
    </row>
    <row r="178" spans="1:65" s="2" customFormat="1" ht="24.2" customHeight="1">
      <c r="A178" s="35"/>
      <c r="B178" s="36"/>
      <c r="C178" s="232" t="s">
        <v>311</v>
      </c>
      <c r="D178" s="232" t="s">
        <v>217</v>
      </c>
      <c r="E178" s="233" t="s">
        <v>715</v>
      </c>
      <c r="F178" s="234" t="s">
        <v>716</v>
      </c>
      <c r="G178" s="235" t="s">
        <v>194</v>
      </c>
      <c r="H178" s="236">
        <v>13</v>
      </c>
      <c r="I178" s="237"/>
      <c r="J178" s="238">
        <f>ROUND(I178*H178,2)</f>
        <v>0</v>
      </c>
      <c r="K178" s="234" t="s">
        <v>185</v>
      </c>
      <c r="L178" s="239"/>
      <c r="M178" s="240" t="s">
        <v>1</v>
      </c>
      <c r="N178" s="241" t="s">
        <v>42</v>
      </c>
      <c r="O178" s="72"/>
      <c r="P178" s="201">
        <f>O178*H178</f>
        <v>0</v>
      </c>
      <c r="Q178" s="201">
        <v>3.9399999999999998E-2</v>
      </c>
      <c r="R178" s="201">
        <f>Q178*H178</f>
        <v>0.51219999999999999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221</v>
      </c>
      <c r="AT178" s="203" t="s">
        <v>217</v>
      </c>
      <c r="AU178" s="203" t="s">
        <v>86</v>
      </c>
      <c r="AY178" s="17" t="s">
        <v>169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84</v>
      </c>
      <c r="BK178" s="204">
        <f>ROUND(I178*H178,2)</f>
        <v>0</v>
      </c>
      <c r="BL178" s="17" t="s">
        <v>176</v>
      </c>
      <c r="BM178" s="203" t="s">
        <v>717</v>
      </c>
    </row>
    <row r="179" spans="1:65" s="2" customFormat="1" ht="24.2" customHeight="1">
      <c r="A179" s="35"/>
      <c r="B179" s="36"/>
      <c r="C179" s="232" t="s">
        <v>316</v>
      </c>
      <c r="D179" s="232" t="s">
        <v>217</v>
      </c>
      <c r="E179" s="233" t="s">
        <v>718</v>
      </c>
      <c r="F179" s="234" t="s">
        <v>719</v>
      </c>
      <c r="G179" s="235" t="s">
        <v>523</v>
      </c>
      <c r="H179" s="236">
        <v>1</v>
      </c>
      <c r="I179" s="237"/>
      <c r="J179" s="238">
        <f>ROUND(I179*H179,2)</f>
        <v>0</v>
      </c>
      <c r="K179" s="234" t="s">
        <v>185</v>
      </c>
      <c r="L179" s="239"/>
      <c r="M179" s="240" t="s">
        <v>1</v>
      </c>
      <c r="N179" s="241" t="s">
        <v>42</v>
      </c>
      <c r="O179" s="72"/>
      <c r="P179" s="201">
        <f>O179*H179</f>
        <v>0</v>
      </c>
      <c r="Q179" s="201">
        <v>2.5999999999999999E-2</v>
      </c>
      <c r="R179" s="201">
        <f>Q179*H179</f>
        <v>2.5999999999999999E-2</v>
      </c>
      <c r="S179" s="201">
        <v>0</v>
      </c>
      <c r="T179" s="20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221</v>
      </c>
      <c r="AT179" s="203" t="s">
        <v>217</v>
      </c>
      <c r="AU179" s="203" t="s">
        <v>86</v>
      </c>
      <c r="AY179" s="17" t="s">
        <v>169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84</v>
      </c>
      <c r="BK179" s="204">
        <f>ROUND(I179*H179,2)</f>
        <v>0</v>
      </c>
      <c r="BL179" s="17" t="s">
        <v>176</v>
      </c>
      <c r="BM179" s="203" t="s">
        <v>720</v>
      </c>
    </row>
    <row r="180" spans="1:65" s="2" customFormat="1" ht="14.45" customHeight="1">
      <c r="A180" s="35"/>
      <c r="B180" s="36"/>
      <c r="C180" s="232" t="s">
        <v>320</v>
      </c>
      <c r="D180" s="232" t="s">
        <v>217</v>
      </c>
      <c r="E180" s="233" t="s">
        <v>721</v>
      </c>
      <c r="F180" s="234" t="s">
        <v>722</v>
      </c>
      <c r="G180" s="235" t="s">
        <v>523</v>
      </c>
      <c r="H180" s="236">
        <v>2</v>
      </c>
      <c r="I180" s="237"/>
      <c r="J180" s="238">
        <f>ROUND(I180*H180,2)</f>
        <v>0</v>
      </c>
      <c r="K180" s="234" t="s">
        <v>1</v>
      </c>
      <c r="L180" s="239"/>
      <c r="M180" s="240" t="s">
        <v>1</v>
      </c>
      <c r="N180" s="241" t="s">
        <v>42</v>
      </c>
      <c r="O180" s="72"/>
      <c r="P180" s="201">
        <f>O180*H180</f>
        <v>0</v>
      </c>
      <c r="Q180" s="201">
        <v>3.9399999999999998E-2</v>
      </c>
      <c r="R180" s="201">
        <f>Q180*H180</f>
        <v>7.8799999999999995E-2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221</v>
      </c>
      <c r="AT180" s="203" t="s">
        <v>217</v>
      </c>
      <c r="AU180" s="203" t="s">
        <v>86</v>
      </c>
      <c r="AY180" s="17" t="s">
        <v>169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84</v>
      </c>
      <c r="BK180" s="204">
        <f>ROUND(I180*H180,2)</f>
        <v>0</v>
      </c>
      <c r="BL180" s="17" t="s">
        <v>176</v>
      </c>
      <c r="BM180" s="203" t="s">
        <v>723</v>
      </c>
    </row>
    <row r="181" spans="1:65" s="2" customFormat="1" ht="24.2" customHeight="1">
      <c r="A181" s="35"/>
      <c r="B181" s="36"/>
      <c r="C181" s="192" t="s">
        <v>332</v>
      </c>
      <c r="D181" s="192" t="s">
        <v>171</v>
      </c>
      <c r="E181" s="193" t="s">
        <v>724</v>
      </c>
      <c r="F181" s="194" t="s">
        <v>725</v>
      </c>
      <c r="G181" s="195" t="s">
        <v>174</v>
      </c>
      <c r="H181" s="196">
        <v>22</v>
      </c>
      <c r="I181" s="197"/>
      <c r="J181" s="198">
        <f>ROUND(I181*H181,2)</f>
        <v>0</v>
      </c>
      <c r="K181" s="194" t="s">
        <v>185</v>
      </c>
      <c r="L181" s="40"/>
      <c r="M181" s="199" t="s">
        <v>1</v>
      </c>
      <c r="N181" s="200" t="s">
        <v>42</v>
      </c>
      <c r="O181" s="72"/>
      <c r="P181" s="201">
        <f>O181*H181</f>
        <v>0</v>
      </c>
      <c r="Q181" s="201">
        <v>0.36435000000000001</v>
      </c>
      <c r="R181" s="201">
        <f>Q181*H181</f>
        <v>8.0157000000000007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176</v>
      </c>
      <c r="AT181" s="203" t="s">
        <v>171</v>
      </c>
      <c r="AU181" s="203" t="s">
        <v>86</v>
      </c>
      <c r="AY181" s="17" t="s">
        <v>169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84</v>
      </c>
      <c r="BK181" s="204">
        <f>ROUND(I181*H181,2)</f>
        <v>0</v>
      </c>
      <c r="BL181" s="17" t="s">
        <v>176</v>
      </c>
      <c r="BM181" s="203" t="s">
        <v>726</v>
      </c>
    </row>
    <row r="182" spans="1:65" s="13" customFormat="1">
      <c r="B182" s="205"/>
      <c r="C182" s="206"/>
      <c r="D182" s="207" t="s">
        <v>187</v>
      </c>
      <c r="E182" s="208" t="s">
        <v>1</v>
      </c>
      <c r="F182" s="209" t="s">
        <v>727</v>
      </c>
      <c r="G182" s="206"/>
      <c r="H182" s="210">
        <v>18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187</v>
      </c>
      <c r="AU182" s="216" t="s">
        <v>86</v>
      </c>
      <c r="AV182" s="13" t="s">
        <v>86</v>
      </c>
      <c r="AW182" s="13" t="s">
        <v>34</v>
      </c>
      <c r="AX182" s="13" t="s">
        <v>77</v>
      </c>
      <c r="AY182" s="216" t="s">
        <v>169</v>
      </c>
    </row>
    <row r="183" spans="1:65" s="13" customFormat="1">
      <c r="B183" s="205"/>
      <c r="C183" s="206"/>
      <c r="D183" s="207" t="s">
        <v>187</v>
      </c>
      <c r="E183" s="208" t="s">
        <v>1</v>
      </c>
      <c r="F183" s="209" t="s">
        <v>728</v>
      </c>
      <c r="G183" s="206"/>
      <c r="H183" s="210">
        <v>4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187</v>
      </c>
      <c r="AU183" s="216" t="s">
        <v>86</v>
      </c>
      <c r="AV183" s="13" t="s">
        <v>86</v>
      </c>
      <c r="AW183" s="13" t="s">
        <v>34</v>
      </c>
      <c r="AX183" s="13" t="s">
        <v>77</v>
      </c>
      <c r="AY183" s="216" t="s">
        <v>169</v>
      </c>
    </row>
    <row r="184" spans="1:65" s="14" customFormat="1">
      <c r="B184" s="217"/>
      <c r="C184" s="218"/>
      <c r="D184" s="207" t="s">
        <v>187</v>
      </c>
      <c r="E184" s="219" t="s">
        <v>1</v>
      </c>
      <c r="F184" s="220" t="s">
        <v>190</v>
      </c>
      <c r="G184" s="218"/>
      <c r="H184" s="221">
        <v>22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187</v>
      </c>
      <c r="AU184" s="227" t="s">
        <v>86</v>
      </c>
      <c r="AV184" s="14" t="s">
        <v>176</v>
      </c>
      <c r="AW184" s="14" t="s">
        <v>34</v>
      </c>
      <c r="AX184" s="14" t="s">
        <v>84</v>
      </c>
      <c r="AY184" s="227" t="s">
        <v>169</v>
      </c>
    </row>
    <row r="185" spans="1:65" s="2" customFormat="1" ht="14.45" customHeight="1">
      <c r="A185" s="35"/>
      <c r="B185" s="36"/>
      <c r="C185" s="192" t="s">
        <v>338</v>
      </c>
      <c r="D185" s="192" t="s">
        <v>171</v>
      </c>
      <c r="E185" s="193" t="s">
        <v>729</v>
      </c>
      <c r="F185" s="194" t="s">
        <v>730</v>
      </c>
      <c r="G185" s="195" t="s">
        <v>174</v>
      </c>
      <c r="H185" s="196">
        <v>38</v>
      </c>
      <c r="I185" s="197"/>
      <c r="J185" s="198">
        <f>ROUND(I185*H185,2)</f>
        <v>0</v>
      </c>
      <c r="K185" s="194" t="s">
        <v>185</v>
      </c>
      <c r="L185" s="40"/>
      <c r="M185" s="199" t="s">
        <v>1</v>
      </c>
      <c r="N185" s="200" t="s">
        <v>42</v>
      </c>
      <c r="O185" s="72"/>
      <c r="P185" s="201">
        <f>O185*H185</f>
        <v>0</v>
      </c>
      <c r="Q185" s="201">
        <v>0.501</v>
      </c>
      <c r="R185" s="201">
        <f>Q185*H185</f>
        <v>19.038</v>
      </c>
      <c r="S185" s="201">
        <v>0</v>
      </c>
      <c r="T185" s="20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3" t="s">
        <v>176</v>
      </c>
      <c r="AT185" s="203" t="s">
        <v>171</v>
      </c>
      <c r="AU185" s="203" t="s">
        <v>86</v>
      </c>
      <c r="AY185" s="17" t="s">
        <v>169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84</v>
      </c>
      <c r="BK185" s="204">
        <f>ROUND(I185*H185,2)</f>
        <v>0</v>
      </c>
      <c r="BL185" s="17" t="s">
        <v>176</v>
      </c>
      <c r="BM185" s="203" t="s">
        <v>731</v>
      </c>
    </row>
    <row r="186" spans="1:65" s="2" customFormat="1" ht="24.2" customHeight="1">
      <c r="A186" s="35"/>
      <c r="B186" s="36"/>
      <c r="C186" s="192" t="s">
        <v>342</v>
      </c>
      <c r="D186" s="192" t="s">
        <v>171</v>
      </c>
      <c r="E186" s="193" t="s">
        <v>732</v>
      </c>
      <c r="F186" s="194" t="s">
        <v>733</v>
      </c>
      <c r="G186" s="195" t="s">
        <v>184</v>
      </c>
      <c r="H186" s="196">
        <v>36</v>
      </c>
      <c r="I186" s="197"/>
      <c r="J186" s="198">
        <f>ROUND(I186*H186,2)</f>
        <v>0</v>
      </c>
      <c r="K186" s="194" t="s">
        <v>185</v>
      </c>
      <c r="L186" s="40"/>
      <c r="M186" s="199" t="s">
        <v>1</v>
      </c>
      <c r="N186" s="200" t="s">
        <v>42</v>
      </c>
      <c r="O186" s="72"/>
      <c r="P186" s="201">
        <f>O186*H186</f>
        <v>0</v>
      </c>
      <c r="Q186" s="201">
        <v>2.4500000000000002</v>
      </c>
      <c r="R186" s="201">
        <f>Q186*H186</f>
        <v>88.2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176</v>
      </c>
      <c r="AT186" s="203" t="s">
        <v>171</v>
      </c>
      <c r="AU186" s="203" t="s">
        <v>86</v>
      </c>
      <c r="AY186" s="17" t="s">
        <v>169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7" t="s">
        <v>84</v>
      </c>
      <c r="BK186" s="204">
        <f>ROUND(I186*H186,2)</f>
        <v>0</v>
      </c>
      <c r="BL186" s="17" t="s">
        <v>176</v>
      </c>
      <c r="BM186" s="203" t="s">
        <v>734</v>
      </c>
    </row>
    <row r="187" spans="1:65" s="13" customFormat="1">
      <c r="B187" s="205"/>
      <c r="C187" s="206"/>
      <c r="D187" s="207" t="s">
        <v>187</v>
      </c>
      <c r="E187" s="208" t="s">
        <v>1</v>
      </c>
      <c r="F187" s="209" t="s">
        <v>735</v>
      </c>
      <c r="G187" s="206"/>
      <c r="H187" s="210">
        <v>36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187</v>
      </c>
      <c r="AU187" s="216" t="s">
        <v>86</v>
      </c>
      <c r="AV187" s="13" t="s">
        <v>86</v>
      </c>
      <c r="AW187" s="13" t="s">
        <v>34</v>
      </c>
      <c r="AX187" s="13" t="s">
        <v>84</v>
      </c>
      <c r="AY187" s="216" t="s">
        <v>169</v>
      </c>
    </row>
    <row r="188" spans="1:65" s="2" customFormat="1" ht="24.2" customHeight="1">
      <c r="A188" s="35"/>
      <c r="B188" s="36"/>
      <c r="C188" s="192" t="s">
        <v>346</v>
      </c>
      <c r="D188" s="192" t="s">
        <v>171</v>
      </c>
      <c r="E188" s="193" t="s">
        <v>736</v>
      </c>
      <c r="F188" s="194" t="s">
        <v>737</v>
      </c>
      <c r="G188" s="195" t="s">
        <v>174</v>
      </c>
      <c r="H188" s="196">
        <v>38</v>
      </c>
      <c r="I188" s="197"/>
      <c r="J188" s="198">
        <f>ROUND(I188*H188,2)</f>
        <v>0</v>
      </c>
      <c r="K188" s="194" t="s">
        <v>185</v>
      </c>
      <c r="L188" s="40"/>
      <c r="M188" s="199" t="s">
        <v>1</v>
      </c>
      <c r="N188" s="200" t="s">
        <v>42</v>
      </c>
      <c r="O188" s="72"/>
      <c r="P188" s="201">
        <f>O188*H188</f>
        <v>0</v>
      </c>
      <c r="Q188" s="201">
        <v>0.823272</v>
      </c>
      <c r="R188" s="201">
        <f>Q188*H188</f>
        <v>31.284336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176</v>
      </c>
      <c r="AT188" s="203" t="s">
        <v>171</v>
      </c>
      <c r="AU188" s="203" t="s">
        <v>86</v>
      </c>
      <c r="AY188" s="17" t="s">
        <v>169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84</v>
      </c>
      <c r="BK188" s="204">
        <f>ROUND(I188*H188,2)</f>
        <v>0</v>
      </c>
      <c r="BL188" s="17" t="s">
        <v>176</v>
      </c>
      <c r="BM188" s="203" t="s">
        <v>738</v>
      </c>
    </row>
    <row r="189" spans="1:65" s="13" customFormat="1">
      <c r="B189" s="205"/>
      <c r="C189" s="206"/>
      <c r="D189" s="207" t="s">
        <v>187</v>
      </c>
      <c r="E189" s="208" t="s">
        <v>1</v>
      </c>
      <c r="F189" s="209" t="s">
        <v>727</v>
      </c>
      <c r="G189" s="206"/>
      <c r="H189" s="210">
        <v>18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187</v>
      </c>
      <c r="AU189" s="216" t="s">
        <v>86</v>
      </c>
      <c r="AV189" s="13" t="s">
        <v>86</v>
      </c>
      <c r="AW189" s="13" t="s">
        <v>34</v>
      </c>
      <c r="AX189" s="13" t="s">
        <v>77</v>
      </c>
      <c r="AY189" s="216" t="s">
        <v>169</v>
      </c>
    </row>
    <row r="190" spans="1:65" s="13" customFormat="1">
      <c r="B190" s="205"/>
      <c r="C190" s="206"/>
      <c r="D190" s="207" t="s">
        <v>187</v>
      </c>
      <c r="E190" s="208" t="s">
        <v>1</v>
      </c>
      <c r="F190" s="209" t="s">
        <v>728</v>
      </c>
      <c r="G190" s="206"/>
      <c r="H190" s="210">
        <v>4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187</v>
      </c>
      <c r="AU190" s="216" t="s">
        <v>86</v>
      </c>
      <c r="AV190" s="13" t="s">
        <v>86</v>
      </c>
      <c r="AW190" s="13" t="s">
        <v>34</v>
      </c>
      <c r="AX190" s="13" t="s">
        <v>77</v>
      </c>
      <c r="AY190" s="216" t="s">
        <v>169</v>
      </c>
    </row>
    <row r="191" spans="1:65" s="13" customFormat="1">
      <c r="B191" s="205"/>
      <c r="C191" s="206"/>
      <c r="D191" s="207" t="s">
        <v>187</v>
      </c>
      <c r="E191" s="208" t="s">
        <v>1</v>
      </c>
      <c r="F191" s="209" t="s">
        <v>739</v>
      </c>
      <c r="G191" s="206"/>
      <c r="H191" s="210">
        <v>16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187</v>
      </c>
      <c r="AU191" s="216" t="s">
        <v>86</v>
      </c>
      <c r="AV191" s="13" t="s">
        <v>86</v>
      </c>
      <c r="AW191" s="13" t="s">
        <v>34</v>
      </c>
      <c r="AX191" s="13" t="s">
        <v>77</v>
      </c>
      <c r="AY191" s="216" t="s">
        <v>169</v>
      </c>
    </row>
    <row r="192" spans="1:65" s="14" customFormat="1">
      <c r="B192" s="217"/>
      <c r="C192" s="218"/>
      <c r="D192" s="207" t="s">
        <v>187</v>
      </c>
      <c r="E192" s="219" t="s">
        <v>1</v>
      </c>
      <c r="F192" s="220" t="s">
        <v>190</v>
      </c>
      <c r="G192" s="218"/>
      <c r="H192" s="221">
        <v>38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187</v>
      </c>
      <c r="AU192" s="227" t="s">
        <v>86</v>
      </c>
      <c r="AV192" s="14" t="s">
        <v>176</v>
      </c>
      <c r="AW192" s="14" t="s">
        <v>34</v>
      </c>
      <c r="AX192" s="14" t="s">
        <v>84</v>
      </c>
      <c r="AY192" s="227" t="s">
        <v>169</v>
      </c>
    </row>
    <row r="193" spans="1:65" s="2" customFormat="1" ht="24.2" customHeight="1">
      <c r="A193" s="35"/>
      <c r="B193" s="36"/>
      <c r="C193" s="192" t="s">
        <v>350</v>
      </c>
      <c r="D193" s="192" t="s">
        <v>171</v>
      </c>
      <c r="E193" s="193" t="s">
        <v>740</v>
      </c>
      <c r="F193" s="194" t="s">
        <v>741</v>
      </c>
      <c r="G193" s="195" t="s">
        <v>174</v>
      </c>
      <c r="H193" s="196">
        <v>13</v>
      </c>
      <c r="I193" s="197"/>
      <c r="J193" s="198">
        <f>ROUND(I193*H193,2)</f>
        <v>0</v>
      </c>
      <c r="K193" s="194" t="s">
        <v>185</v>
      </c>
      <c r="L193" s="40"/>
      <c r="M193" s="199" t="s">
        <v>1</v>
      </c>
      <c r="N193" s="200" t="s">
        <v>42</v>
      </c>
      <c r="O193" s="72"/>
      <c r="P193" s="201">
        <f>O193*H193</f>
        <v>0</v>
      </c>
      <c r="Q193" s="201">
        <v>0.89333384000000005</v>
      </c>
      <c r="R193" s="201">
        <f>Q193*H193</f>
        <v>11.613339920000001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176</v>
      </c>
      <c r="AT193" s="203" t="s">
        <v>171</v>
      </c>
      <c r="AU193" s="203" t="s">
        <v>86</v>
      </c>
      <c r="AY193" s="17" t="s">
        <v>169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84</v>
      </c>
      <c r="BK193" s="204">
        <f>ROUND(I193*H193,2)</f>
        <v>0</v>
      </c>
      <c r="BL193" s="17" t="s">
        <v>176</v>
      </c>
      <c r="BM193" s="203" t="s">
        <v>742</v>
      </c>
    </row>
    <row r="194" spans="1:65" s="13" customFormat="1">
      <c r="B194" s="205"/>
      <c r="C194" s="206"/>
      <c r="D194" s="207" t="s">
        <v>187</v>
      </c>
      <c r="E194" s="208" t="s">
        <v>1</v>
      </c>
      <c r="F194" s="209" t="s">
        <v>743</v>
      </c>
      <c r="G194" s="206"/>
      <c r="H194" s="210">
        <v>13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187</v>
      </c>
      <c r="AU194" s="216" t="s">
        <v>86</v>
      </c>
      <c r="AV194" s="13" t="s">
        <v>86</v>
      </c>
      <c r="AW194" s="13" t="s">
        <v>34</v>
      </c>
      <c r="AX194" s="13" t="s">
        <v>84</v>
      </c>
      <c r="AY194" s="216" t="s">
        <v>169</v>
      </c>
    </row>
    <row r="195" spans="1:65" s="12" customFormat="1" ht="22.9" customHeight="1">
      <c r="B195" s="176"/>
      <c r="C195" s="177"/>
      <c r="D195" s="178" t="s">
        <v>76</v>
      </c>
      <c r="E195" s="190" t="s">
        <v>199</v>
      </c>
      <c r="F195" s="190" t="s">
        <v>571</v>
      </c>
      <c r="G195" s="177"/>
      <c r="H195" s="177"/>
      <c r="I195" s="180"/>
      <c r="J195" s="191">
        <f>BK195</f>
        <v>0</v>
      </c>
      <c r="K195" s="177"/>
      <c r="L195" s="182"/>
      <c r="M195" s="183"/>
      <c r="N195" s="184"/>
      <c r="O195" s="184"/>
      <c r="P195" s="185">
        <f>SUM(P196:P200)</f>
        <v>0</v>
      </c>
      <c r="Q195" s="184"/>
      <c r="R195" s="185">
        <f>SUM(R196:R200)</f>
        <v>11.395159999999999</v>
      </c>
      <c r="S195" s="184"/>
      <c r="T195" s="186">
        <f>SUM(T196:T200)</f>
        <v>4.5200000000000005</v>
      </c>
      <c r="AR195" s="187" t="s">
        <v>84</v>
      </c>
      <c r="AT195" s="188" t="s">
        <v>76</v>
      </c>
      <c r="AU195" s="188" t="s">
        <v>84</v>
      </c>
      <c r="AY195" s="187" t="s">
        <v>169</v>
      </c>
      <c r="BK195" s="189">
        <f>SUM(BK196:BK200)</f>
        <v>0</v>
      </c>
    </row>
    <row r="196" spans="1:65" s="2" customFormat="1" ht="14.45" customHeight="1">
      <c r="A196" s="35"/>
      <c r="B196" s="36"/>
      <c r="C196" s="192" t="s">
        <v>354</v>
      </c>
      <c r="D196" s="192" t="s">
        <v>171</v>
      </c>
      <c r="E196" s="193" t="s">
        <v>744</v>
      </c>
      <c r="F196" s="194" t="s">
        <v>745</v>
      </c>
      <c r="G196" s="195" t="s">
        <v>184</v>
      </c>
      <c r="H196" s="196">
        <v>5.6</v>
      </c>
      <c r="I196" s="197"/>
      <c r="J196" s="198">
        <f>ROUND(I196*H196,2)</f>
        <v>0</v>
      </c>
      <c r="K196" s="194" t="s">
        <v>457</v>
      </c>
      <c r="L196" s="40"/>
      <c r="M196" s="199" t="s">
        <v>1</v>
      </c>
      <c r="N196" s="200" t="s">
        <v>42</v>
      </c>
      <c r="O196" s="72"/>
      <c r="P196" s="201">
        <f>O196*H196</f>
        <v>0</v>
      </c>
      <c r="Q196" s="201">
        <v>2.03485</v>
      </c>
      <c r="R196" s="201">
        <f>Q196*H196</f>
        <v>11.395159999999999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176</v>
      </c>
      <c r="AT196" s="203" t="s">
        <v>171</v>
      </c>
      <c r="AU196" s="203" t="s">
        <v>86</v>
      </c>
      <c r="AY196" s="17" t="s">
        <v>169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84</v>
      </c>
      <c r="BK196" s="204">
        <f>ROUND(I196*H196,2)</f>
        <v>0</v>
      </c>
      <c r="BL196" s="17" t="s">
        <v>176</v>
      </c>
      <c r="BM196" s="203" t="s">
        <v>746</v>
      </c>
    </row>
    <row r="197" spans="1:65" s="2" customFormat="1" ht="24.2" customHeight="1">
      <c r="A197" s="35"/>
      <c r="B197" s="36"/>
      <c r="C197" s="192" t="s">
        <v>361</v>
      </c>
      <c r="D197" s="192" t="s">
        <v>171</v>
      </c>
      <c r="E197" s="193" t="s">
        <v>575</v>
      </c>
      <c r="F197" s="194" t="s">
        <v>576</v>
      </c>
      <c r="G197" s="195" t="s">
        <v>184</v>
      </c>
      <c r="H197" s="196">
        <v>2.5</v>
      </c>
      <c r="I197" s="197"/>
      <c r="J197" s="198">
        <f>ROUND(I197*H197,2)</f>
        <v>0</v>
      </c>
      <c r="K197" s="194" t="s">
        <v>185</v>
      </c>
      <c r="L197" s="40"/>
      <c r="M197" s="199" t="s">
        <v>1</v>
      </c>
      <c r="N197" s="200" t="s">
        <v>42</v>
      </c>
      <c r="O197" s="72"/>
      <c r="P197" s="201">
        <f>O197*H197</f>
        <v>0</v>
      </c>
      <c r="Q197" s="201">
        <v>0</v>
      </c>
      <c r="R197" s="201">
        <f>Q197*H197</f>
        <v>0</v>
      </c>
      <c r="S197" s="201">
        <v>1.8080000000000001</v>
      </c>
      <c r="T197" s="202">
        <f>S197*H197</f>
        <v>4.5200000000000005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176</v>
      </c>
      <c r="AT197" s="203" t="s">
        <v>171</v>
      </c>
      <c r="AU197" s="203" t="s">
        <v>86</v>
      </c>
      <c r="AY197" s="17" t="s">
        <v>169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84</v>
      </c>
      <c r="BK197" s="204">
        <f>ROUND(I197*H197,2)</f>
        <v>0</v>
      </c>
      <c r="BL197" s="17" t="s">
        <v>176</v>
      </c>
      <c r="BM197" s="203" t="s">
        <v>747</v>
      </c>
    </row>
    <row r="198" spans="1:65" s="13" customFormat="1">
      <c r="B198" s="205"/>
      <c r="C198" s="206"/>
      <c r="D198" s="207" t="s">
        <v>187</v>
      </c>
      <c r="E198" s="208" t="s">
        <v>1</v>
      </c>
      <c r="F198" s="209" t="s">
        <v>748</v>
      </c>
      <c r="G198" s="206"/>
      <c r="H198" s="210">
        <v>2.5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187</v>
      </c>
      <c r="AU198" s="216" t="s">
        <v>86</v>
      </c>
      <c r="AV198" s="13" t="s">
        <v>86</v>
      </c>
      <c r="AW198" s="13" t="s">
        <v>34</v>
      </c>
      <c r="AX198" s="13" t="s">
        <v>77</v>
      </c>
      <c r="AY198" s="216" t="s">
        <v>169</v>
      </c>
    </row>
    <row r="199" spans="1:65" s="14" customFormat="1">
      <c r="B199" s="217"/>
      <c r="C199" s="218"/>
      <c r="D199" s="207" t="s">
        <v>187</v>
      </c>
      <c r="E199" s="219" t="s">
        <v>1</v>
      </c>
      <c r="F199" s="220" t="s">
        <v>190</v>
      </c>
      <c r="G199" s="218"/>
      <c r="H199" s="221">
        <v>2.5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187</v>
      </c>
      <c r="AU199" s="227" t="s">
        <v>86</v>
      </c>
      <c r="AV199" s="14" t="s">
        <v>176</v>
      </c>
      <c r="AW199" s="14" t="s">
        <v>34</v>
      </c>
      <c r="AX199" s="14" t="s">
        <v>84</v>
      </c>
      <c r="AY199" s="227" t="s">
        <v>169</v>
      </c>
    </row>
    <row r="200" spans="1:65" s="2" customFormat="1" ht="14.45" customHeight="1">
      <c r="A200" s="35"/>
      <c r="B200" s="36"/>
      <c r="C200" s="192" t="s">
        <v>366</v>
      </c>
      <c r="D200" s="192" t="s">
        <v>171</v>
      </c>
      <c r="E200" s="193" t="s">
        <v>580</v>
      </c>
      <c r="F200" s="194" t="s">
        <v>581</v>
      </c>
      <c r="G200" s="195" t="s">
        <v>523</v>
      </c>
      <c r="H200" s="196">
        <v>8</v>
      </c>
      <c r="I200" s="197"/>
      <c r="J200" s="198">
        <f>ROUND(I200*H200,2)</f>
        <v>0</v>
      </c>
      <c r="K200" s="194" t="s">
        <v>185</v>
      </c>
      <c r="L200" s="40"/>
      <c r="M200" s="199" t="s">
        <v>1</v>
      </c>
      <c r="N200" s="200" t="s">
        <v>42</v>
      </c>
      <c r="O200" s="7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3" t="s">
        <v>176</v>
      </c>
      <c r="AT200" s="203" t="s">
        <v>171</v>
      </c>
      <c r="AU200" s="203" t="s">
        <v>86</v>
      </c>
      <c r="AY200" s="17" t="s">
        <v>169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7" t="s">
        <v>84</v>
      </c>
      <c r="BK200" s="204">
        <f>ROUND(I200*H200,2)</f>
        <v>0</v>
      </c>
      <c r="BL200" s="17" t="s">
        <v>176</v>
      </c>
      <c r="BM200" s="203" t="s">
        <v>749</v>
      </c>
    </row>
    <row r="201" spans="1:65" s="12" customFormat="1" ht="22.9" customHeight="1">
      <c r="B201" s="176"/>
      <c r="C201" s="177"/>
      <c r="D201" s="178" t="s">
        <v>76</v>
      </c>
      <c r="E201" s="190" t="s">
        <v>231</v>
      </c>
      <c r="F201" s="190" t="s">
        <v>300</v>
      </c>
      <c r="G201" s="177"/>
      <c r="H201" s="177"/>
      <c r="I201" s="180"/>
      <c r="J201" s="191">
        <f>BK201</f>
        <v>0</v>
      </c>
      <c r="K201" s="177"/>
      <c r="L201" s="182"/>
      <c r="M201" s="183"/>
      <c r="N201" s="184"/>
      <c r="O201" s="184"/>
      <c r="P201" s="185">
        <f>SUM(P202:P205)</f>
        <v>0</v>
      </c>
      <c r="Q201" s="184"/>
      <c r="R201" s="185">
        <f>SUM(R202:R205)</f>
        <v>0.71375099999999991</v>
      </c>
      <c r="S201" s="184"/>
      <c r="T201" s="186">
        <f>SUM(T202:T205)</f>
        <v>13.44</v>
      </c>
      <c r="AR201" s="187" t="s">
        <v>84</v>
      </c>
      <c r="AT201" s="188" t="s">
        <v>76</v>
      </c>
      <c r="AU201" s="188" t="s">
        <v>84</v>
      </c>
      <c r="AY201" s="187" t="s">
        <v>169</v>
      </c>
      <c r="BK201" s="189">
        <f>SUM(BK202:BK205)</f>
        <v>0</v>
      </c>
    </row>
    <row r="202" spans="1:65" s="2" customFormat="1" ht="24.2" customHeight="1">
      <c r="A202" s="35"/>
      <c r="B202" s="36"/>
      <c r="C202" s="192" t="s">
        <v>370</v>
      </c>
      <c r="D202" s="192" t="s">
        <v>171</v>
      </c>
      <c r="E202" s="193" t="s">
        <v>750</v>
      </c>
      <c r="F202" s="194" t="s">
        <v>751</v>
      </c>
      <c r="G202" s="195" t="s">
        <v>174</v>
      </c>
      <c r="H202" s="196">
        <v>26</v>
      </c>
      <c r="I202" s="197"/>
      <c r="J202" s="198">
        <f>ROUND(I202*H202,2)</f>
        <v>0</v>
      </c>
      <c r="K202" s="194" t="s">
        <v>185</v>
      </c>
      <c r="L202" s="40"/>
      <c r="M202" s="199" t="s">
        <v>1</v>
      </c>
      <c r="N202" s="200" t="s">
        <v>42</v>
      </c>
      <c r="O202" s="72"/>
      <c r="P202" s="201">
        <f>O202*H202</f>
        <v>0</v>
      </c>
      <c r="Q202" s="201">
        <v>1.2375000000000001E-3</v>
      </c>
      <c r="R202" s="201">
        <f>Q202*H202</f>
        <v>3.2175000000000002E-2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176</v>
      </c>
      <c r="AT202" s="203" t="s">
        <v>171</v>
      </c>
      <c r="AU202" s="203" t="s">
        <v>86</v>
      </c>
      <c r="AY202" s="17" t="s">
        <v>169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84</v>
      </c>
      <c r="BK202" s="204">
        <f>ROUND(I202*H202,2)</f>
        <v>0</v>
      </c>
      <c r="BL202" s="17" t="s">
        <v>176</v>
      </c>
      <c r="BM202" s="203" t="s">
        <v>752</v>
      </c>
    </row>
    <row r="203" spans="1:65" s="13" customFormat="1">
      <c r="B203" s="205"/>
      <c r="C203" s="206"/>
      <c r="D203" s="207" t="s">
        <v>187</v>
      </c>
      <c r="E203" s="208" t="s">
        <v>1</v>
      </c>
      <c r="F203" s="209" t="s">
        <v>753</v>
      </c>
      <c r="G203" s="206"/>
      <c r="H203" s="210">
        <v>26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187</v>
      </c>
      <c r="AU203" s="216" t="s">
        <v>86</v>
      </c>
      <c r="AV203" s="13" t="s">
        <v>86</v>
      </c>
      <c r="AW203" s="13" t="s">
        <v>34</v>
      </c>
      <c r="AX203" s="13" t="s">
        <v>84</v>
      </c>
      <c r="AY203" s="216" t="s">
        <v>169</v>
      </c>
    </row>
    <row r="204" spans="1:65" s="2" customFormat="1" ht="14.45" customHeight="1">
      <c r="A204" s="35"/>
      <c r="B204" s="36"/>
      <c r="C204" s="192" t="s">
        <v>377</v>
      </c>
      <c r="D204" s="192" t="s">
        <v>171</v>
      </c>
      <c r="E204" s="193" t="s">
        <v>754</v>
      </c>
      <c r="F204" s="194" t="s">
        <v>755</v>
      </c>
      <c r="G204" s="195" t="s">
        <v>184</v>
      </c>
      <c r="H204" s="196">
        <v>5.6</v>
      </c>
      <c r="I204" s="197"/>
      <c r="J204" s="198">
        <f>ROUND(I204*H204,2)</f>
        <v>0</v>
      </c>
      <c r="K204" s="194" t="s">
        <v>457</v>
      </c>
      <c r="L204" s="40"/>
      <c r="M204" s="199" t="s">
        <v>1</v>
      </c>
      <c r="N204" s="200" t="s">
        <v>42</v>
      </c>
      <c r="O204" s="72"/>
      <c r="P204" s="201">
        <f>O204*H204</f>
        <v>0</v>
      </c>
      <c r="Q204" s="201">
        <v>0.12171</v>
      </c>
      <c r="R204" s="201">
        <f>Q204*H204</f>
        <v>0.68157599999999996</v>
      </c>
      <c r="S204" s="201">
        <v>2.4</v>
      </c>
      <c r="T204" s="202">
        <f>S204*H204</f>
        <v>13.44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3" t="s">
        <v>176</v>
      </c>
      <c r="AT204" s="203" t="s">
        <v>171</v>
      </c>
      <c r="AU204" s="203" t="s">
        <v>86</v>
      </c>
      <c r="AY204" s="17" t="s">
        <v>169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84</v>
      </c>
      <c r="BK204" s="204">
        <f>ROUND(I204*H204,2)</f>
        <v>0</v>
      </c>
      <c r="BL204" s="17" t="s">
        <v>176</v>
      </c>
      <c r="BM204" s="203" t="s">
        <v>756</v>
      </c>
    </row>
    <row r="205" spans="1:65" s="13" customFormat="1">
      <c r="B205" s="205"/>
      <c r="C205" s="206"/>
      <c r="D205" s="207" t="s">
        <v>187</v>
      </c>
      <c r="E205" s="208" t="s">
        <v>1</v>
      </c>
      <c r="F205" s="209" t="s">
        <v>757</v>
      </c>
      <c r="G205" s="206"/>
      <c r="H205" s="210">
        <v>5.6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187</v>
      </c>
      <c r="AU205" s="216" t="s">
        <v>86</v>
      </c>
      <c r="AV205" s="13" t="s">
        <v>86</v>
      </c>
      <c r="AW205" s="13" t="s">
        <v>34</v>
      </c>
      <c r="AX205" s="13" t="s">
        <v>84</v>
      </c>
      <c r="AY205" s="216" t="s">
        <v>169</v>
      </c>
    </row>
    <row r="206" spans="1:65" s="12" customFormat="1" ht="22.9" customHeight="1">
      <c r="B206" s="176"/>
      <c r="C206" s="177"/>
      <c r="D206" s="178" t="s">
        <v>76</v>
      </c>
      <c r="E206" s="190" t="s">
        <v>395</v>
      </c>
      <c r="F206" s="190" t="s">
        <v>396</v>
      </c>
      <c r="G206" s="177"/>
      <c r="H206" s="177"/>
      <c r="I206" s="180"/>
      <c r="J206" s="191">
        <f>BK206</f>
        <v>0</v>
      </c>
      <c r="K206" s="177"/>
      <c r="L206" s="182"/>
      <c r="M206" s="183"/>
      <c r="N206" s="184"/>
      <c r="O206" s="184"/>
      <c r="P206" s="185">
        <f>SUM(P207:P215)</f>
        <v>0</v>
      </c>
      <c r="Q206" s="184"/>
      <c r="R206" s="185">
        <f>SUM(R207:R215)</f>
        <v>0</v>
      </c>
      <c r="S206" s="184"/>
      <c r="T206" s="186">
        <f>SUM(T207:T215)</f>
        <v>0</v>
      </c>
      <c r="AR206" s="187" t="s">
        <v>84</v>
      </c>
      <c r="AT206" s="188" t="s">
        <v>76</v>
      </c>
      <c r="AU206" s="188" t="s">
        <v>84</v>
      </c>
      <c r="AY206" s="187" t="s">
        <v>169</v>
      </c>
      <c r="BK206" s="189">
        <f>SUM(BK207:BK215)</f>
        <v>0</v>
      </c>
    </row>
    <row r="207" spans="1:65" s="2" customFormat="1" ht="24.2" customHeight="1">
      <c r="A207" s="35"/>
      <c r="B207" s="36"/>
      <c r="C207" s="192" t="s">
        <v>385</v>
      </c>
      <c r="D207" s="192" t="s">
        <v>171</v>
      </c>
      <c r="E207" s="193" t="s">
        <v>408</v>
      </c>
      <c r="F207" s="194" t="s">
        <v>409</v>
      </c>
      <c r="G207" s="195" t="s">
        <v>220</v>
      </c>
      <c r="H207" s="196">
        <v>17.96</v>
      </c>
      <c r="I207" s="197"/>
      <c r="J207" s="198">
        <f>ROUND(I207*H207,2)</f>
        <v>0</v>
      </c>
      <c r="K207" s="194" t="s">
        <v>457</v>
      </c>
      <c r="L207" s="40"/>
      <c r="M207" s="199" t="s">
        <v>1</v>
      </c>
      <c r="N207" s="200" t="s">
        <v>42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176</v>
      </c>
      <c r="AT207" s="203" t="s">
        <v>171</v>
      </c>
      <c r="AU207" s="203" t="s">
        <v>86</v>
      </c>
      <c r="AY207" s="17" t="s">
        <v>169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84</v>
      </c>
      <c r="BK207" s="204">
        <f>ROUND(I207*H207,2)</f>
        <v>0</v>
      </c>
      <c r="BL207" s="17" t="s">
        <v>176</v>
      </c>
      <c r="BM207" s="203" t="s">
        <v>758</v>
      </c>
    </row>
    <row r="208" spans="1:65" s="13" customFormat="1">
      <c r="B208" s="205"/>
      <c r="C208" s="206"/>
      <c r="D208" s="207" t="s">
        <v>187</v>
      </c>
      <c r="E208" s="208" t="s">
        <v>1</v>
      </c>
      <c r="F208" s="209" t="s">
        <v>759</v>
      </c>
      <c r="G208" s="206"/>
      <c r="H208" s="210">
        <v>17.96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187</v>
      </c>
      <c r="AU208" s="216" t="s">
        <v>86</v>
      </c>
      <c r="AV208" s="13" t="s">
        <v>86</v>
      </c>
      <c r="AW208" s="13" t="s">
        <v>34</v>
      </c>
      <c r="AX208" s="13" t="s">
        <v>84</v>
      </c>
      <c r="AY208" s="216" t="s">
        <v>169</v>
      </c>
    </row>
    <row r="209" spans="1:65" s="2" customFormat="1" ht="24.2" customHeight="1">
      <c r="A209" s="35"/>
      <c r="B209" s="36"/>
      <c r="C209" s="192" t="s">
        <v>389</v>
      </c>
      <c r="D209" s="192" t="s">
        <v>171</v>
      </c>
      <c r="E209" s="193" t="s">
        <v>402</v>
      </c>
      <c r="F209" s="194" t="s">
        <v>403</v>
      </c>
      <c r="G209" s="195" t="s">
        <v>220</v>
      </c>
      <c r="H209" s="196">
        <v>835.2</v>
      </c>
      <c r="I209" s="197"/>
      <c r="J209" s="198">
        <f>ROUND(I209*H209,2)</f>
        <v>0</v>
      </c>
      <c r="K209" s="194" t="s">
        <v>185</v>
      </c>
      <c r="L209" s="40"/>
      <c r="M209" s="199" t="s">
        <v>1</v>
      </c>
      <c r="N209" s="200" t="s">
        <v>42</v>
      </c>
      <c r="O209" s="7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176</v>
      </c>
      <c r="AT209" s="203" t="s">
        <v>171</v>
      </c>
      <c r="AU209" s="203" t="s">
        <v>86</v>
      </c>
      <c r="AY209" s="17" t="s">
        <v>169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84</v>
      </c>
      <c r="BK209" s="204">
        <f>ROUND(I209*H209,2)</f>
        <v>0</v>
      </c>
      <c r="BL209" s="17" t="s">
        <v>176</v>
      </c>
      <c r="BM209" s="203" t="s">
        <v>760</v>
      </c>
    </row>
    <row r="210" spans="1:65" s="13" customFormat="1">
      <c r="B210" s="205"/>
      <c r="C210" s="206"/>
      <c r="D210" s="207" t="s">
        <v>187</v>
      </c>
      <c r="E210" s="206"/>
      <c r="F210" s="209" t="s">
        <v>761</v>
      </c>
      <c r="G210" s="206"/>
      <c r="H210" s="210">
        <v>835.2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187</v>
      </c>
      <c r="AU210" s="216" t="s">
        <v>86</v>
      </c>
      <c r="AV210" s="13" t="s">
        <v>86</v>
      </c>
      <c r="AW210" s="13" t="s">
        <v>4</v>
      </c>
      <c r="AX210" s="13" t="s">
        <v>84</v>
      </c>
      <c r="AY210" s="216" t="s">
        <v>169</v>
      </c>
    </row>
    <row r="211" spans="1:65" s="2" customFormat="1" ht="14.45" customHeight="1">
      <c r="A211" s="35"/>
      <c r="B211" s="36"/>
      <c r="C211" s="192" t="s">
        <v>397</v>
      </c>
      <c r="D211" s="192" t="s">
        <v>171</v>
      </c>
      <c r="E211" s="193" t="s">
        <v>419</v>
      </c>
      <c r="F211" s="194" t="s">
        <v>420</v>
      </c>
      <c r="G211" s="195" t="s">
        <v>220</v>
      </c>
      <c r="H211" s="196">
        <v>27.84</v>
      </c>
      <c r="I211" s="197"/>
      <c r="J211" s="198">
        <f>ROUND(I211*H211,2)</f>
        <v>0</v>
      </c>
      <c r="K211" s="194" t="s">
        <v>185</v>
      </c>
      <c r="L211" s="40"/>
      <c r="M211" s="199" t="s">
        <v>1</v>
      </c>
      <c r="N211" s="200" t="s">
        <v>42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176</v>
      </c>
      <c r="AT211" s="203" t="s">
        <v>171</v>
      </c>
      <c r="AU211" s="203" t="s">
        <v>86</v>
      </c>
      <c r="AY211" s="17" t="s">
        <v>169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84</v>
      </c>
      <c r="BK211" s="204">
        <f>ROUND(I211*H211,2)</f>
        <v>0</v>
      </c>
      <c r="BL211" s="17" t="s">
        <v>176</v>
      </c>
      <c r="BM211" s="203" t="s">
        <v>762</v>
      </c>
    </row>
    <row r="212" spans="1:65" s="2" customFormat="1" ht="24.2" customHeight="1">
      <c r="A212" s="35"/>
      <c r="B212" s="36"/>
      <c r="C212" s="192" t="s">
        <v>401</v>
      </c>
      <c r="D212" s="192" t="s">
        <v>171</v>
      </c>
      <c r="E212" s="193" t="s">
        <v>763</v>
      </c>
      <c r="F212" s="194" t="s">
        <v>764</v>
      </c>
      <c r="G212" s="195" t="s">
        <v>220</v>
      </c>
      <c r="H212" s="196">
        <v>27.84</v>
      </c>
      <c r="I212" s="197"/>
      <c r="J212" s="198">
        <f>ROUND(I212*H212,2)</f>
        <v>0</v>
      </c>
      <c r="K212" s="194" t="s">
        <v>185</v>
      </c>
      <c r="L212" s="40"/>
      <c r="M212" s="199" t="s">
        <v>1</v>
      </c>
      <c r="N212" s="200" t="s">
        <v>42</v>
      </c>
      <c r="O212" s="7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3" t="s">
        <v>176</v>
      </c>
      <c r="AT212" s="203" t="s">
        <v>171</v>
      </c>
      <c r="AU212" s="203" t="s">
        <v>86</v>
      </c>
      <c r="AY212" s="17" t="s">
        <v>169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84</v>
      </c>
      <c r="BK212" s="204">
        <f>ROUND(I212*H212,2)</f>
        <v>0</v>
      </c>
      <c r="BL212" s="17" t="s">
        <v>176</v>
      </c>
      <c r="BM212" s="203" t="s">
        <v>765</v>
      </c>
    </row>
    <row r="213" spans="1:65" s="2" customFormat="1" ht="24.2" customHeight="1">
      <c r="A213" s="35"/>
      <c r="B213" s="36"/>
      <c r="C213" s="192" t="s">
        <v>407</v>
      </c>
      <c r="D213" s="192" t="s">
        <v>171</v>
      </c>
      <c r="E213" s="193" t="s">
        <v>423</v>
      </c>
      <c r="F213" s="194" t="s">
        <v>424</v>
      </c>
      <c r="G213" s="195" t="s">
        <v>220</v>
      </c>
      <c r="H213" s="196">
        <v>27.84</v>
      </c>
      <c r="I213" s="197"/>
      <c r="J213" s="198">
        <f>ROUND(I213*H213,2)</f>
        <v>0</v>
      </c>
      <c r="K213" s="194" t="s">
        <v>185</v>
      </c>
      <c r="L213" s="40"/>
      <c r="M213" s="199" t="s">
        <v>1</v>
      </c>
      <c r="N213" s="200" t="s">
        <v>42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176</v>
      </c>
      <c r="AT213" s="203" t="s">
        <v>171</v>
      </c>
      <c r="AU213" s="203" t="s">
        <v>86</v>
      </c>
      <c r="AY213" s="17" t="s">
        <v>169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84</v>
      </c>
      <c r="BK213" s="204">
        <f>ROUND(I213*H213,2)</f>
        <v>0</v>
      </c>
      <c r="BL213" s="17" t="s">
        <v>176</v>
      </c>
      <c r="BM213" s="203" t="s">
        <v>766</v>
      </c>
    </row>
    <row r="214" spans="1:65" s="2" customFormat="1" ht="24.2" customHeight="1">
      <c r="A214" s="35"/>
      <c r="B214" s="36"/>
      <c r="C214" s="192" t="s">
        <v>413</v>
      </c>
      <c r="D214" s="192" t="s">
        <v>171</v>
      </c>
      <c r="E214" s="193" t="s">
        <v>767</v>
      </c>
      <c r="F214" s="194" t="s">
        <v>429</v>
      </c>
      <c r="G214" s="195" t="s">
        <v>220</v>
      </c>
      <c r="H214" s="196">
        <v>9.8800000000000008</v>
      </c>
      <c r="I214" s="197"/>
      <c r="J214" s="198">
        <f>ROUND(I214*H214,2)</f>
        <v>0</v>
      </c>
      <c r="K214" s="194" t="s">
        <v>457</v>
      </c>
      <c r="L214" s="40"/>
      <c r="M214" s="199" t="s">
        <v>1</v>
      </c>
      <c r="N214" s="200" t="s">
        <v>42</v>
      </c>
      <c r="O214" s="7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3" t="s">
        <v>176</v>
      </c>
      <c r="AT214" s="203" t="s">
        <v>171</v>
      </c>
      <c r="AU214" s="203" t="s">
        <v>86</v>
      </c>
      <c r="AY214" s="17" t="s">
        <v>169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84</v>
      </c>
      <c r="BK214" s="204">
        <f>ROUND(I214*H214,2)</f>
        <v>0</v>
      </c>
      <c r="BL214" s="17" t="s">
        <v>176</v>
      </c>
      <c r="BM214" s="203" t="s">
        <v>768</v>
      </c>
    </row>
    <row r="215" spans="1:65" s="13" customFormat="1">
      <c r="B215" s="205"/>
      <c r="C215" s="206"/>
      <c r="D215" s="207" t="s">
        <v>187</v>
      </c>
      <c r="E215" s="208" t="s">
        <v>1</v>
      </c>
      <c r="F215" s="209" t="s">
        <v>769</v>
      </c>
      <c r="G215" s="206"/>
      <c r="H215" s="210">
        <v>9.8800000000000008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187</v>
      </c>
      <c r="AU215" s="216" t="s">
        <v>86</v>
      </c>
      <c r="AV215" s="13" t="s">
        <v>86</v>
      </c>
      <c r="AW215" s="13" t="s">
        <v>34</v>
      </c>
      <c r="AX215" s="13" t="s">
        <v>84</v>
      </c>
      <c r="AY215" s="216" t="s">
        <v>169</v>
      </c>
    </row>
    <row r="216" spans="1:65" s="12" customFormat="1" ht="22.9" customHeight="1">
      <c r="B216" s="176"/>
      <c r="C216" s="177"/>
      <c r="D216" s="178" t="s">
        <v>76</v>
      </c>
      <c r="E216" s="190" t="s">
        <v>432</v>
      </c>
      <c r="F216" s="190" t="s">
        <v>433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P217</f>
        <v>0</v>
      </c>
      <c r="Q216" s="184"/>
      <c r="R216" s="185">
        <f>R217</f>
        <v>0</v>
      </c>
      <c r="S216" s="184"/>
      <c r="T216" s="186">
        <f>T217</f>
        <v>0</v>
      </c>
      <c r="AR216" s="187" t="s">
        <v>84</v>
      </c>
      <c r="AT216" s="188" t="s">
        <v>76</v>
      </c>
      <c r="AU216" s="188" t="s">
        <v>84</v>
      </c>
      <c r="AY216" s="187" t="s">
        <v>169</v>
      </c>
      <c r="BK216" s="189">
        <f>BK217</f>
        <v>0</v>
      </c>
    </row>
    <row r="217" spans="1:65" s="2" customFormat="1" ht="24.2" customHeight="1">
      <c r="A217" s="35"/>
      <c r="B217" s="36"/>
      <c r="C217" s="192" t="s">
        <v>418</v>
      </c>
      <c r="D217" s="192" t="s">
        <v>171</v>
      </c>
      <c r="E217" s="193" t="s">
        <v>435</v>
      </c>
      <c r="F217" s="194" t="s">
        <v>436</v>
      </c>
      <c r="G217" s="195" t="s">
        <v>220</v>
      </c>
      <c r="H217" s="196">
        <v>199.34800000000001</v>
      </c>
      <c r="I217" s="197"/>
      <c r="J217" s="198">
        <f>ROUND(I217*H217,2)</f>
        <v>0</v>
      </c>
      <c r="K217" s="194" t="s">
        <v>185</v>
      </c>
      <c r="L217" s="40"/>
      <c r="M217" s="242" t="s">
        <v>1</v>
      </c>
      <c r="N217" s="243" t="s">
        <v>42</v>
      </c>
      <c r="O217" s="244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3" t="s">
        <v>176</v>
      </c>
      <c r="AT217" s="203" t="s">
        <v>171</v>
      </c>
      <c r="AU217" s="203" t="s">
        <v>86</v>
      </c>
      <c r="AY217" s="17" t="s">
        <v>169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84</v>
      </c>
      <c r="BK217" s="204">
        <f>ROUND(I217*H217,2)</f>
        <v>0</v>
      </c>
      <c r="BL217" s="17" t="s">
        <v>176</v>
      </c>
      <c r="BM217" s="203" t="s">
        <v>770</v>
      </c>
    </row>
    <row r="218" spans="1:65" s="2" customFormat="1" ht="6.95" customHeight="1">
      <c r="A218" s="35"/>
      <c r="B218" s="55"/>
      <c r="C218" s="56"/>
      <c r="D218" s="56"/>
      <c r="E218" s="56"/>
      <c r="F218" s="56"/>
      <c r="G218" s="56"/>
      <c r="H218" s="56"/>
      <c r="I218" s="56"/>
      <c r="J218" s="56"/>
      <c r="K218" s="56"/>
      <c r="L218" s="40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algorithmName="SHA-512" hashValue="xX8hU7BB0lrcNZ2GqSnMuJobyrlNMqzbxUhoacaBWFgsh6j+aPHxXGjLnPy48neV0wCI7VbQPmb4crA6QKi0ng==" saltValue="r/uv+YpWdmTQ7J3WvEFrIbVFZ1Mo+HFhoweVFchicfTkPlGJHZX+IIcMEvAzhNW7G+sYDxLaAeA2fZBS4hWLUQ==" spinCount="100000" sheet="1" objects="1" scenarios="1" formatColumns="0" formatRows="0" autoFilter="0"/>
  <autoFilter ref="C128:K217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644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771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ROUND((SUM(BE124:BE135)),  2)</f>
        <v>0</v>
      </c>
      <c r="G35" s="35"/>
      <c r="H35" s="35"/>
      <c r="I35" s="131">
        <v>0.21</v>
      </c>
      <c r="J35" s="130">
        <f>ROUND(((SUM(BE124:BE135))*I35),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ROUND((SUM(BF124:BF135)),  2)</f>
        <v>0</v>
      </c>
      <c r="G36" s="35"/>
      <c r="H36" s="35"/>
      <c r="I36" s="131">
        <v>0.15</v>
      </c>
      <c r="J36" s="130">
        <f>ROUND(((SUM(BF124:BF135))*I36),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ROUND((SUM(BH124:BH135)),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644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 xml:space="preserve">3.2/SO 03 - VRN - Propustek v km 3,334 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J130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J132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644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 xml:space="preserve">3.2/SO 03 - VRN - Propustek v km 3,334 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P126+P130+P132</f>
        <v>0</v>
      </c>
      <c r="Q125" s="184"/>
      <c r="R125" s="185">
        <f>R126+R130+R132</f>
        <v>0</v>
      </c>
      <c r="S125" s="184"/>
      <c r="T125" s="186">
        <f>T126+T130+T132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BK126+BK130+BK132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SUM(P127:P129)</f>
        <v>0</v>
      </c>
      <c r="Q126" s="184"/>
      <c r="R126" s="185">
        <f>SUM(R127:R129)</f>
        <v>0</v>
      </c>
      <c r="S126" s="184"/>
      <c r="T126" s="186">
        <f>SUM(T127:T129)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SUM(BK127:BK129)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175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772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459</v>
      </c>
      <c r="F128" s="194" t="s">
        <v>460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185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773</v>
      </c>
    </row>
    <row r="129" spans="1:65" s="2" customFormat="1" ht="14.45" customHeight="1">
      <c r="A129" s="35"/>
      <c r="B129" s="36"/>
      <c r="C129" s="192" t="s">
        <v>229</v>
      </c>
      <c r="D129" s="192" t="s">
        <v>171</v>
      </c>
      <c r="E129" s="193" t="s">
        <v>462</v>
      </c>
      <c r="F129" s="194" t="s">
        <v>463</v>
      </c>
      <c r="G129" s="195" t="s">
        <v>452</v>
      </c>
      <c r="H129" s="196">
        <v>1</v>
      </c>
      <c r="I129" s="197"/>
      <c r="J129" s="198">
        <f>ROUND(I129*H129,2)</f>
        <v>0</v>
      </c>
      <c r="K129" s="194" t="s">
        <v>175</v>
      </c>
      <c r="L129" s="40"/>
      <c r="M129" s="199" t="s">
        <v>1</v>
      </c>
      <c r="N129" s="200" t="s">
        <v>42</v>
      </c>
      <c r="O129" s="72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453</v>
      </c>
      <c r="AT129" s="203" t="s">
        <v>171</v>
      </c>
      <c r="AU129" s="203" t="s">
        <v>86</v>
      </c>
      <c r="AY129" s="17" t="s">
        <v>169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84</v>
      </c>
      <c r="BK129" s="204">
        <f>ROUND(I129*H129,2)</f>
        <v>0</v>
      </c>
      <c r="BL129" s="17" t="s">
        <v>453</v>
      </c>
      <c r="BM129" s="203" t="s">
        <v>774</v>
      </c>
    </row>
    <row r="130" spans="1:65" s="12" customFormat="1" ht="22.9" customHeight="1">
      <c r="B130" s="176"/>
      <c r="C130" s="177"/>
      <c r="D130" s="178" t="s">
        <v>76</v>
      </c>
      <c r="E130" s="190" t="s">
        <v>465</v>
      </c>
      <c r="F130" s="190" t="s">
        <v>466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P131</f>
        <v>0</v>
      </c>
      <c r="Q130" s="184"/>
      <c r="R130" s="185">
        <f>R131</f>
        <v>0</v>
      </c>
      <c r="S130" s="184"/>
      <c r="T130" s="186">
        <f>T131</f>
        <v>0</v>
      </c>
      <c r="AR130" s="187" t="s">
        <v>199</v>
      </c>
      <c r="AT130" s="188" t="s">
        <v>76</v>
      </c>
      <c r="AU130" s="188" t="s">
        <v>84</v>
      </c>
      <c r="AY130" s="187" t="s">
        <v>169</v>
      </c>
      <c r="BK130" s="189">
        <f>BK131</f>
        <v>0</v>
      </c>
    </row>
    <row r="131" spans="1:65" s="2" customFormat="1" ht="14.45" customHeight="1">
      <c r="A131" s="35"/>
      <c r="B131" s="36"/>
      <c r="C131" s="192" t="s">
        <v>176</v>
      </c>
      <c r="D131" s="192" t="s">
        <v>171</v>
      </c>
      <c r="E131" s="193" t="s">
        <v>467</v>
      </c>
      <c r="F131" s="194" t="s">
        <v>468</v>
      </c>
      <c r="G131" s="195" t="s">
        <v>452</v>
      </c>
      <c r="H131" s="196">
        <v>80</v>
      </c>
      <c r="I131" s="197"/>
      <c r="J131" s="198">
        <f>ROUND(I131*H131,2)</f>
        <v>0</v>
      </c>
      <c r="K131" s="194" t="s">
        <v>175</v>
      </c>
      <c r="L131" s="40"/>
      <c r="M131" s="199" t="s">
        <v>1</v>
      </c>
      <c r="N131" s="200" t="s">
        <v>42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453</v>
      </c>
      <c r="AT131" s="203" t="s">
        <v>171</v>
      </c>
      <c r="AU131" s="203" t="s">
        <v>86</v>
      </c>
      <c r="AY131" s="17" t="s">
        <v>169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84</v>
      </c>
      <c r="BK131" s="204">
        <f>ROUND(I131*H131,2)</f>
        <v>0</v>
      </c>
      <c r="BL131" s="17" t="s">
        <v>453</v>
      </c>
      <c r="BM131" s="203" t="s">
        <v>775</v>
      </c>
    </row>
    <row r="132" spans="1:65" s="12" customFormat="1" ht="22.9" customHeight="1">
      <c r="B132" s="176"/>
      <c r="C132" s="177"/>
      <c r="D132" s="178" t="s">
        <v>76</v>
      </c>
      <c r="E132" s="190" t="s">
        <v>470</v>
      </c>
      <c r="F132" s="190" t="s">
        <v>471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SUM(P133:P135)</f>
        <v>0</v>
      </c>
      <c r="Q132" s="184"/>
      <c r="R132" s="185">
        <f>SUM(R133:R135)</f>
        <v>0</v>
      </c>
      <c r="S132" s="184"/>
      <c r="T132" s="186">
        <f>SUM(T133:T135)</f>
        <v>0</v>
      </c>
      <c r="AR132" s="187" t="s">
        <v>199</v>
      </c>
      <c r="AT132" s="188" t="s">
        <v>76</v>
      </c>
      <c r="AU132" s="188" t="s">
        <v>84</v>
      </c>
      <c r="AY132" s="187" t="s">
        <v>169</v>
      </c>
      <c r="BK132" s="189">
        <f>SUM(BK133:BK135)</f>
        <v>0</v>
      </c>
    </row>
    <row r="133" spans="1:65" s="2" customFormat="1" ht="14.45" customHeight="1">
      <c r="A133" s="35"/>
      <c r="B133" s="36"/>
      <c r="C133" s="192" t="s">
        <v>199</v>
      </c>
      <c r="D133" s="192" t="s">
        <v>171</v>
      </c>
      <c r="E133" s="193" t="s">
        <v>776</v>
      </c>
      <c r="F133" s="194" t="s">
        <v>777</v>
      </c>
      <c r="G133" s="195" t="s">
        <v>452</v>
      </c>
      <c r="H133" s="196">
        <v>1</v>
      </c>
      <c r="I133" s="197"/>
      <c r="J133" s="198">
        <f>ROUND(I133*H133,2)</f>
        <v>0</v>
      </c>
      <c r="K133" s="194" t="s">
        <v>457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453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453</v>
      </c>
      <c r="BM133" s="203" t="s">
        <v>778</v>
      </c>
    </row>
    <row r="134" spans="1:65" s="2" customFormat="1" ht="29.25">
      <c r="A134" s="35"/>
      <c r="B134" s="36"/>
      <c r="C134" s="37"/>
      <c r="D134" s="207" t="s">
        <v>196</v>
      </c>
      <c r="E134" s="37"/>
      <c r="F134" s="228" t="s">
        <v>779</v>
      </c>
      <c r="G134" s="37"/>
      <c r="H134" s="37"/>
      <c r="I134" s="229"/>
      <c r="J134" s="37"/>
      <c r="K134" s="37"/>
      <c r="L134" s="40"/>
      <c r="M134" s="230"/>
      <c r="N134" s="231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196</v>
      </c>
      <c r="AU134" s="17" t="s">
        <v>86</v>
      </c>
    </row>
    <row r="135" spans="1:65" s="2" customFormat="1" ht="14.45" customHeight="1">
      <c r="A135" s="35"/>
      <c r="B135" s="36"/>
      <c r="C135" s="192" t="s">
        <v>206</v>
      </c>
      <c r="D135" s="192" t="s">
        <v>171</v>
      </c>
      <c r="E135" s="193" t="s">
        <v>472</v>
      </c>
      <c r="F135" s="194" t="s">
        <v>473</v>
      </c>
      <c r="G135" s="195" t="s">
        <v>452</v>
      </c>
      <c r="H135" s="196">
        <v>1</v>
      </c>
      <c r="I135" s="197"/>
      <c r="J135" s="198">
        <f>ROUND(I135*H135,2)</f>
        <v>0</v>
      </c>
      <c r="K135" s="194" t="s">
        <v>175</v>
      </c>
      <c r="L135" s="40"/>
      <c r="M135" s="242" t="s">
        <v>1</v>
      </c>
      <c r="N135" s="243" t="s">
        <v>42</v>
      </c>
      <c r="O135" s="244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453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453</v>
      </c>
      <c r="BM135" s="203" t="s">
        <v>780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LGIKt/J21RYylURBn/54zzk6LQ8p5L2s8w/HlkwrDkIV0ce9WXGIaEkaliJei5KQm4P5jxp3HIAgB4dEH/OVgg==" saltValue="EKyvnCTLP5xGVkgg5hlyzFMgvB3sRZmy8cLfw25G+c6YKnUZbzDxU0aPjk0bBQ51qwV1OfwkfpCqr47m9Cf0tg==" spinCount="100000" sheet="1" objects="1" scenarios="1" formatColumns="0" formatRows="0" autoFilter="0"/>
  <autoFilter ref="C123:K13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opLeftCell="A26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781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782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ROUND(J129,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ROUND((SUM(BE129:BE270)),  2)</f>
        <v>0</v>
      </c>
      <c r="G35" s="35"/>
      <c r="H35" s="35"/>
      <c r="I35" s="131">
        <v>0.21</v>
      </c>
      <c r="J35" s="130">
        <f>ROUND(((SUM(BE129:BE270))*I35),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ROUND((SUM(BF129:BF270)),  2)</f>
        <v>0</v>
      </c>
      <c r="G36" s="35"/>
      <c r="H36" s="35"/>
      <c r="I36" s="131">
        <v>0.15</v>
      </c>
      <c r="J36" s="130">
        <f>ROUND(((SUM(BF129:BF270))*I36),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ROUND((SUM(BG129:BG270)),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ROUND((SUM(BH129:BH270)),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ROUND((SUM(BI129:BI270)),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781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4.1/SO 04 - Most v km 10,802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J129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145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146</v>
      </c>
      <c r="E100" s="162"/>
      <c r="F100" s="162"/>
      <c r="G100" s="162"/>
      <c r="H100" s="162"/>
      <c r="I100" s="162"/>
      <c r="J100" s="163">
        <f>J131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149</v>
      </c>
      <c r="E101" s="162"/>
      <c r="F101" s="162"/>
      <c r="G101" s="162"/>
      <c r="H101" s="162"/>
      <c r="I101" s="162"/>
      <c r="J101" s="163">
        <f>J134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150</v>
      </c>
      <c r="E102" s="162"/>
      <c r="F102" s="162"/>
      <c r="G102" s="162"/>
      <c r="H102" s="162"/>
      <c r="I102" s="162"/>
      <c r="J102" s="163">
        <f>J155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151</v>
      </c>
      <c r="E103" s="162"/>
      <c r="F103" s="162"/>
      <c r="G103" s="162"/>
      <c r="H103" s="162"/>
      <c r="I103" s="162"/>
      <c r="J103" s="163">
        <f>J161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152</v>
      </c>
      <c r="E104" s="162"/>
      <c r="F104" s="162"/>
      <c r="G104" s="162"/>
      <c r="H104" s="162"/>
      <c r="I104" s="162"/>
      <c r="J104" s="163">
        <f>J242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153</v>
      </c>
      <c r="E105" s="162"/>
      <c r="F105" s="162"/>
      <c r="G105" s="162"/>
      <c r="H105" s="162"/>
      <c r="I105" s="162"/>
      <c r="J105" s="163">
        <f>J255</f>
        <v>0</v>
      </c>
      <c r="K105" s="105"/>
      <c r="L105" s="164"/>
    </row>
    <row r="106" spans="1:47" s="9" customFormat="1" ht="24.95" customHeight="1">
      <c r="B106" s="154"/>
      <c r="C106" s="155"/>
      <c r="D106" s="156" t="s">
        <v>783</v>
      </c>
      <c r="E106" s="157"/>
      <c r="F106" s="157"/>
      <c r="G106" s="157"/>
      <c r="H106" s="157"/>
      <c r="I106" s="157"/>
      <c r="J106" s="158">
        <f>J258</f>
        <v>0</v>
      </c>
      <c r="K106" s="155"/>
      <c r="L106" s="159"/>
    </row>
    <row r="107" spans="1:47" s="10" customFormat="1" ht="19.899999999999999" customHeight="1">
      <c r="B107" s="160"/>
      <c r="C107" s="105"/>
      <c r="D107" s="161" t="s">
        <v>784</v>
      </c>
      <c r="E107" s="162"/>
      <c r="F107" s="162"/>
      <c r="G107" s="162"/>
      <c r="H107" s="162"/>
      <c r="I107" s="162"/>
      <c r="J107" s="163">
        <f>J259</f>
        <v>0</v>
      </c>
      <c r="K107" s="105"/>
      <c r="L107" s="164"/>
    </row>
    <row r="108" spans="1:47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31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24.95" customHeight="1">
      <c r="A114" s="35"/>
      <c r="B114" s="36"/>
      <c r="C114" s="23" t="s">
        <v>154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6.5" customHeight="1">
      <c r="A117" s="35"/>
      <c r="B117" s="36"/>
      <c r="C117" s="37"/>
      <c r="D117" s="37"/>
      <c r="E117" s="306" t="str">
        <f>E7</f>
        <v>Oprava mostních objektů v úseku Jaroměř - Česká Skalice</v>
      </c>
      <c r="F117" s="307"/>
      <c r="G117" s="307"/>
      <c r="H117" s="30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1" customFormat="1" ht="12" customHeight="1">
      <c r="B118" s="21"/>
      <c r="C118" s="29" t="s">
        <v>136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2" customFormat="1" ht="16.5" customHeight="1">
      <c r="A119" s="35"/>
      <c r="B119" s="36"/>
      <c r="C119" s="37"/>
      <c r="D119" s="37"/>
      <c r="E119" s="306" t="s">
        <v>781</v>
      </c>
      <c r="F119" s="305"/>
      <c r="G119" s="305"/>
      <c r="H119" s="30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138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02" t="str">
        <f>E11</f>
        <v>4.1/SO 04 - Most v km 10,802</v>
      </c>
      <c r="F121" s="305"/>
      <c r="G121" s="305"/>
      <c r="H121" s="305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22</v>
      </c>
      <c r="D123" s="37"/>
      <c r="E123" s="37"/>
      <c r="F123" s="27" t="str">
        <f>F14</f>
        <v xml:space="preserve"> </v>
      </c>
      <c r="G123" s="37"/>
      <c r="H123" s="37"/>
      <c r="I123" s="29" t="s">
        <v>24</v>
      </c>
      <c r="J123" s="67" t="str">
        <f>IF(J14="","",J14)</f>
        <v>2. 10. 2020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29" t="s">
        <v>28</v>
      </c>
      <c r="D125" s="37"/>
      <c r="E125" s="37"/>
      <c r="F125" s="27" t="str">
        <f>E17</f>
        <v xml:space="preserve"> </v>
      </c>
      <c r="G125" s="37"/>
      <c r="H125" s="37"/>
      <c r="I125" s="29" t="s">
        <v>33</v>
      </c>
      <c r="J125" s="33" t="str">
        <f>E23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29" t="s">
        <v>31</v>
      </c>
      <c r="D126" s="37"/>
      <c r="E126" s="37"/>
      <c r="F126" s="27" t="str">
        <f>IF(E20="","",E20)</f>
        <v>Vyplň údaj</v>
      </c>
      <c r="G126" s="37"/>
      <c r="H126" s="37"/>
      <c r="I126" s="29" t="s">
        <v>35</v>
      </c>
      <c r="J126" s="33" t="str">
        <f>E26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155</v>
      </c>
      <c r="D128" s="168" t="s">
        <v>62</v>
      </c>
      <c r="E128" s="168" t="s">
        <v>58</v>
      </c>
      <c r="F128" s="168" t="s">
        <v>59</v>
      </c>
      <c r="G128" s="168" t="s">
        <v>156</v>
      </c>
      <c r="H128" s="168" t="s">
        <v>157</v>
      </c>
      <c r="I128" s="168" t="s">
        <v>158</v>
      </c>
      <c r="J128" s="168" t="s">
        <v>142</v>
      </c>
      <c r="K128" s="169" t="s">
        <v>159</v>
      </c>
      <c r="L128" s="170"/>
      <c r="M128" s="76" t="s">
        <v>1</v>
      </c>
      <c r="N128" s="77" t="s">
        <v>41</v>
      </c>
      <c r="O128" s="77" t="s">
        <v>160</v>
      </c>
      <c r="P128" s="77" t="s">
        <v>161</v>
      </c>
      <c r="Q128" s="77" t="s">
        <v>162</v>
      </c>
      <c r="R128" s="77" t="s">
        <v>163</v>
      </c>
      <c r="S128" s="77" t="s">
        <v>164</v>
      </c>
      <c r="T128" s="78" t="s">
        <v>165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166</v>
      </c>
      <c r="D129" s="37"/>
      <c r="E129" s="37"/>
      <c r="F129" s="37"/>
      <c r="G129" s="37"/>
      <c r="H129" s="37"/>
      <c r="I129" s="37"/>
      <c r="J129" s="171">
        <f>BK129</f>
        <v>0</v>
      </c>
      <c r="K129" s="37"/>
      <c r="L129" s="40"/>
      <c r="M129" s="79"/>
      <c r="N129" s="172"/>
      <c r="O129" s="80"/>
      <c r="P129" s="173">
        <f>P130+P258</f>
        <v>0</v>
      </c>
      <c r="Q129" s="80"/>
      <c r="R129" s="173">
        <f>R130+R258</f>
        <v>70.690438153999992</v>
      </c>
      <c r="S129" s="80"/>
      <c r="T129" s="174">
        <f>T130+T258</f>
        <v>52.363399999999999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76</v>
      </c>
      <c r="AU129" s="17" t="s">
        <v>144</v>
      </c>
      <c r="BK129" s="175">
        <f>BK130+BK258</f>
        <v>0</v>
      </c>
    </row>
    <row r="130" spans="1:65" s="12" customFormat="1" ht="25.9" customHeight="1">
      <c r="B130" s="176"/>
      <c r="C130" s="177"/>
      <c r="D130" s="178" t="s">
        <v>76</v>
      </c>
      <c r="E130" s="179" t="s">
        <v>167</v>
      </c>
      <c r="F130" s="179" t="s">
        <v>168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P131+P134+P155+P161+P242+P255</f>
        <v>0</v>
      </c>
      <c r="Q130" s="184"/>
      <c r="R130" s="185">
        <f>R131+R134+R155+R161+R242+R255</f>
        <v>70.690438153999992</v>
      </c>
      <c r="S130" s="184"/>
      <c r="T130" s="186">
        <f>T131+T134+T155+T161+T242+T255</f>
        <v>52.363399999999999</v>
      </c>
      <c r="AR130" s="187" t="s">
        <v>84</v>
      </c>
      <c r="AT130" s="188" t="s">
        <v>76</v>
      </c>
      <c r="AU130" s="188" t="s">
        <v>77</v>
      </c>
      <c r="AY130" s="187" t="s">
        <v>169</v>
      </c>
      <c r="BK130" s="189">
        <f>BK131+BK134+BK155+BK161+BK242+BK255</f>
        <v>0</v>
      </c>
    </row>
    <row r="131" spans="1:65" s="12" customFormat="1" ht="22.9" customHeight="1">
      <c r="B131" s="176"/>
      <c r="C131" s="177"/>
      <c r="D131" s="178" t="s">
        <v>76</v>
      </c>
      <c r="E131" s="190" t="s">
        <v>84</v>
      </c>
      <c r="F131" s="190" t="s">
        <v>170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SUM(P132:P133)</f>
        <v>0</v>
      </c>
      <c r="Q131" s="184"/>
      <c r="R131" s="185">
        <f>SUM(R132:R133)</f>
        <v>9.0000000000000011E-2</v>
      </c>
      <c r="S131" s="184"/>
      <c r="T131" s="186">
        <f>SUM(T132:T133)</f>
        <v>0</v>
      </c>
      <c r="AR131" s="187" t="s">
        <v>84</v>
      </c>
      <c r="AT131" s="188" t="s">
        <v>76</v>
      </c>
      <c r="AU131" s="188" t="s">
        <v>84</v>
      </c>
      <c r="AY131" s="187" t="s">
        <v>169</v>
      </c>
      <c r="BK131" s="189">
        <f>SUM(BK132:BK133)</f>
        <v>0</v>
      </c>
    </row>
    <row r="132" spans="1:65" s="2" customFormat="1" ht="24.2" customHeight="1">
      <c r="A132" s="35"/>
      <c r="B132" s="36"/>
      <c r="C132" s="192" t="s">
        <v>84</v>
      </c>
      <c r="D132" s="192" t="s">
        <v>171</v>
      </c>
      <c r="E132" s="193" t="s">
        <v>172</v>
      </c>
      <c r="F132" s="194" t="s">
        <v>173</v>
      </c>
      <c r="G132" s="195" t="s">
        <v>174</v>
      </c>
      <c r="H132" s="196">
        <v>500</v>
      </c>
      <c r="I132" s="197"/>
      <c r="J132" s="198">
        <f>ROUND(I132*H132,2)</f>
        <v>0</v>
      </c>
      <c r="K132" s="194" t="s">
        <v>175</v>
      </c>
      <c r="L132" s="40"/>
      <c r="M132" s="199" t="s">
        <v>1</v>
      </c>
      <c r="N132" s="200" t="s">
        <v>42</v>
      </c>
      <c r="O132" s="7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3" t="s">
        <v>176</v>
      </c>
      <c r="AT132" s="203" t="s">
        <v>171</v>
      </c>
      <c r="AU132" s="203" t="s">
        <v>86</v>
      </c>
      <c r="AY132" s="17" t="s">
        <v>169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84</v>
      </c>
      <c r="BK132" s="204">
        <f>ROUND(I132*H132,2)</f>
        <v>0</v>
      </c>
      <c r="BL132" s="17" t="s">
        <v>176</v>
      </c>
      <c r="BM132" s="203" t="s">
        <v>785</v>
      </c>
    </row>
    <row r="133" spans="1:65" s="2" customFormat="1" ht="14.45" customHeight="1">
      <c r="A133" s="35"/>
      <c r="B133" s="36"/>
      <c r="C133" s="192" t="s">
        <v>86</v>
      </c>
      <c r="D133" s="192" t="s">
        <v>171</v>
      </c>
      <c r="E133" s="193" t="s">
        <v>178</v>
      </c>
      <c r="F133" s="194" t="s">
        <v>179</v>
      </c>
      <c r="G133" s="195" t="s">
        <v>174</v>
      </c>
      <c r="H133" s="196">
        <v>500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1.8000000000000001E-4</v>
      </c>
      <c r="R133" s="201">
        <f>Q133*H133</f>
        <v>9.0000000000000011E-2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176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176</v>
      </c>
      <c r="BM133" s="203" t="s">
        <v>786</v>
      </c>
    </row>
    <row r="134" spans="1:65" s="12" customFormat="1" ht="22.9" customHeight="1">
      <c r="B134" s="176"/>
      <c r="C134" s="177"/>
      <c r="D134" s="178" t="s">
        <v>76</v>
      </c>
      <c r="E134" s="190" t="s">
        <v>176</v>
      </c>
      <c r="F134" s="190" t="s">
        <v>237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SUM(P135:P154)</f>
        <v>0</v>
      </c>
      <c r="Q134" s="184"/>
      <c r="R134" s="185">
        <f>SUM(R135:R154)</f>
        <v>32.799736587999995</v>
      </c>
      <c r="S134" s="184"/>
      <c r="T134" s="186">
        <f>SUM(T135:T154)</f>
        <v>0</v>
      </c>
      <c r="AR134" s="187" t="s">
        <v>84</v>
      </c>
      <c r="AT134" s="188" t="s">
        <v>76</v>
      </c>
      <c r="AU134" s="188" t="s">
        <v>84</v>
      </c>
      <c r="AY134" s="187" t="s">
        <v>169</v>
      </c>
      <c r="BK134" s="189">
        <f>SUM(BK135:BK154)</f>
        <v>0</v>
      </c>
    </row>
    <row r="135" spans="1:65" s="2" customFormat="1" ht="24.2" customHeight="1">
      <c r="A135" s="35"/>
      <c r="B135" s="36"/>
      <c r="C135" s="192" t="s">
        <v>229</v>
      </c>
      <c r="D135" s="192" t="s">
        <v>171</v>
      </c>
      <c r="E135" s="193" t="s">
        <v>258</v>
      </c>
      <c r="F135" s="194" t="s">
        <v>259</v>
      </c>
      <c r="G135" s="195" t="s">
        <v>174</v>
      </c>
      <c r="H135" s="196">
        <v>2.16</v>
      </c>
      <c r="I135" s="197"/>
      <c r="J135" s="198">
        <f>ROUND(I135*H135,2)</f>
        <v>0</v>
      </c>
      <c r="K135" s="194" t="s">
        <v>185</v>
      </c>
      <c r="L135" s="40"/>
      <c r="M135" s="199" t="s">
        <v>1</v>
      </c>
      <c r="N135" s="200" t="s">
        <v>42</v>
      </c>
      <c r="O135" s="72"/>
      <c r="P135" s="201">
        <f>O135*H135</f>
        <v>0</v>
      </c>
      <c r="Q135" s="201">
        <v>1.45328E-2</v>
      </c>
      <c r="R135" s="201">
        <f>Q135*H135</f>
        <v>3.1390848000000006E-2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176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176</v>
      </c>
      <c r="BM135" s="203" t="s">
        <v>787</v>
      </c>
    </row>
    <row r="136" spans="1:65" s="2" customFormat="1" ht="19.5">
      <c r="A136" s="35"/>
      <c r="B136" s="36"/>
      <c r="C136" s="37"/>
      <c r="D136" s="207" t="s">
        <v>196</v>
      </c>
      <c r="E136" s="37"/>
      <c r="F136" s="228" t="s">
        <v>261</v>
      </c>
      <c r="G136" s="37"/>
      <c r="H136" s="37"/>
      <c r="I136" s="229"/>
      <c r="J136" s="37"/>
      <c r="K136" s="37"/>
      <c r="L136" s="40"/>
      <c r="M136" s="230"/>
      <c r="N136" s="231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196</v>
      </c>
      <c r="AU136" s="17" t="s">
        <v>86</v>
      </c>
    </row>
    <row r="137" spans="1:65" s="13" customFormat="1">
      <c r="B137" s="205"/>
      <c r="C137" s="206"/>
      <c r="D137" s="207" t="s">
        <v>187</v>
      </c>
      <c r="E137" s="208" t="s">
        <v>1</v>
      </c>
      <c r="F137" s="209" t="s">
        <v>262</v>
      </c>
      <c r="G137" s="206"/>
      <c r="H137" s="210">
        <v>2.16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187</v>
      </c>
      <c r="AU137" s="216" t="s">
        <v>86</v>
      </c>
      <c r="AV137" s="13" t="s">
        <v>86</v>
      </c>
      <c r="AW137" s="13" t="s">
        <v>34</v>
      </c>
      <c r="AX137" s="13" t="s">
        <v>84</v>
      </c>
      <c r="AY137" s="216" t="s">
        <v>169</v>
      </c>
    </row>
    <row r="138" spans="1:65" s="2" customFormat="1" ht="24.2" customHeight="1">
      <c r="A138" s="35"/>
      <c r="B138" s="36"/>
      <c r="C138" s="192" t="s">
        <v>176</v>
      </c>
      <c r="D138" s="192" t="s">
        <v>171</v>
      </c>
      <c r="E138" s="193" t="s">
        <v>264</v>
      </c>
      <c r="F138" s="194" t="s">
        <v>265</v>
      </c>
      <c r="G138" s="195" t="s">
        <v>174</v>
      </c>
      <c r="H138" s="196">
        <v>4.32</v>
      </c>
      <c r="I138" s="197"/>
      <c r="J138" s="198">
        <f>ROUND(I138*H138,2)</f>
        <v>0</v>
      </c>
      <c r="K138" s="194" t="s">
        <v>185</v>
      </c>
      <c r="L138" s="40"/>
      <c r="M138" s="199" t="s">
        <v>1</v>
      </c>
      <c r="N138" s="200" t="s">
        <v>42</v>
      </c>
      <c r="O138" s="72"/>
      <c r="P138" s="201">
        <f>O138*H138</f>
        <v>0</v>
      </c>
      <c r="Q138" s="201">
        <v>1.5138E-2</v>
      </c>
      <c r="R138" s="201">
        <f>Q138*H138</f>
        <v>6.5396160000000009E-2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176</v>
      </c>
      <c r="AT138" s="203" t="s">
        <v>171</v>
      </c>
      <c r="AU138" s="203" t="s">
        <v>86</v>
      </c>
      <c r="AY138" s="17" t="s">
        <v>169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84</v>
      </c>
      <c r="BK138" s="204">
        <f>ROUND(I138*H138,2)</f>
        <v>0</v>
      </c>
      <c r="BL138" s="17" t="s">
        <v>176</v>
      </c>
      <c r="BM138" s="203" t="s">
        <v>788</v>
      </c>
    </row>
    <row r="139" spans="1:65" s="13" customFormat="1">
      <c r="B139" s="205"/>
      <c r="C139" s="206"/>
      <c r="D139" s="207" t="s">
        <v>187</v>
      </c>
      <c r="E139" s="206"/>
      <c r="F139" s="209" t="s">
        <v>267</v>
      </c>
      <c r="G139" s="206"/>
      <c r="H139" s="210">
        <v>4.32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187</v>
      </c>
      <c r="AU139" s="216" t="s">
        <v>86</v>
      </c>
      <c r="AV139" s="13" t="s">
        <v>86</v>
      </c>
      <c r="AW139" s="13" t="s">
        <v>4</v>
      </c>
      <c r="AX139" s="13" t="s">
        <v>84</v>
      </c>
      <c r="AY139" s="216" t="s">
        <v>169</v>
      </c>
    </row>
    <row r="140" spans="1:65" s="2" customFormat="1" ht="24.2" customHeight="1">
      <c r="A140" s="35"/>
      <c r="B140" s="36"/>
      <c r="C140" s="192" t="s">
        <v>199</v>
      </c>
      <c r="D140" s="192" t="s">
        <v>171</v>
      </c>
      <c r="E140" s="193" t="s">
        <v>252</v>
      </c>
      <c r="F140" s="194" t="s">
        <v>253</v>
      </c>
      <c r="G140" s="195" t="s">
        <v>174</v>
      </c>
      <c r="H140" s="196">
        <v>72</v>
      </c>
      <c r="I140" s="197"/>
      <c r="J140" s="198">
        <f>ROUND(I140*H140,2)</f>
        <v>0</v>
      </c>
      <c r="K140" s="194" t="s">
        <v>185</v>
      </c>
      <c r="L140" s="40"/>
      <c r="M140" s="199" t="s">
        <v>1</v>
      </c>
      <c r="N140" s="200" t="s">
        <v>42</v>
      </c>
      <c r="O140" s="72"/>
      <c r="P140" s="201">
        <f>O140*H140</f>
        <v>0</v>
      </c>
      <c r="Q140" s="201">
        <v>0.44647643999999997</v>
      </c>
      <c r="R140" s="201">
        <f>Q140*H140</f>
        <v>32.146303679999995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176</v>
      </c>
      <c r="AT140" s="203" t="s">
        <v>171</v>
      </c>
      <c r="AU140" s="203" t="s">
        <v>86</v>
      </c>
      <c r="AY140" s="17" t="s">
        <v>169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84</v>
      </c>
      <c r="BK140" s="204">
        <f>ROUND(I140*H140,2)</f>
        <v>0</v>
      </c>
      <c r="BL140" s="17" t="s">
        <v>176</v>
      </c>
      <c r="BM140" s="203" t="s">
        <v>789</v>
      </c>
    </row>
    <row r="141" spans="1:65" s="2" customFormat="1" ht="19.5">
      <c r="A141" s="35"/>
      <c r="B141" s="36"/>
      <c r="C141" s="37"/>
      <c r="D141" s="207" t="s">
        <v>196</v>
      </c>
      <c r="E141" s="37"/>
      <c r="F141" s="228" t="s">
        <v>255</v>
      </c>
      <c r="G141" s="37"/>
      <c r="H141" s="37"/>
      <c r="I141" s="229"/>
      <c r="J141" s="37"/>
      <c r="K141" s="37"/>
      <c r="L141" s="40"/>
      <c r="M141" s="230"/>
      <c r="N141" s="231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196</v>
      </c>
      <c r="AU141" s="17" t="s">
        <v>86</v>
      </c>
    </row>
    <row r="142" spans="1:65" s="13" customFormat="1">
      <c r="B142" s="205"/>
      <c r="C142" s="206"/>
      <c r="D142" s="207" t="s">
        <v>187</v>
      </c>
      <c r="E142" s="208" t="s">
        <v>1</v>
      </c>
      <c r="F142" s="209" t="s">
        <v>790</v>
      </c>
      <c r="G142" s="206"/>
      <c r="H142" s="210">
        <v>72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187</v>
      </c>
      <c r="AU142" s="216" t="s">
        <v>86</v>
      </c>
      <c r="AV142" s="13" t="s">
        <v>86</v>
      </c>
      <c r="AW142" s="13" t="s">
        <v>4</v>
      </c>
      <c r="AX142" s="13" t="s">
        <v>84</v>
      </c>
      <c r="AY142" s="216" t="s">
        <v>169</v>
      </c>
    </row>
    <row r="143" spans="1:65" s="2" customFormat="1" ht="14.45" customHeight="1">
      <c r="A143" s="35"/>
      <c r="B143" s="36"/>
      <c r="C143" s="192" t="s">
        <v>206</v>
      </c>
      <c r="D143" s="192" t="s">
        <v>171</v>
      </c>
      <c r="E143" s="193" t="s">
        <v>268</v>
      </c>
      <c r="F143" s="194" t="s">
        <v>269</v>
      </c>
      <c r="G143" s="195" t="s">
        <v>194</v>
      </c>
      <c r="H143" s="196">
        <v>3</v>
      </c>
      <c r="I143" s="197"/>
      <c r="J143" s="198">
        <f>ROUND(I143*H143,2)</f>
        <v>0</v>
      </c>
      <c r="K143" s="194" t="s">
        <v>185</v>
      </c>
      <c r="L143" s="40"/>
      <c r="M143" s="199" t="s">
        <v>1</v>
      </c>
      <c r="N143" s="200" t="s">
        <v>42</v>
      </c>
      <c r="O143" s="72"/>
      <c r="P143" s="201">
        <f>O143*H143</f>
        <v>0</v>
      </c>
      <c r="Q143" s="201">
        <v>1.17E-3</v>
      </c>
      <c r="R143" s="201">
        <f>Q143*H143</f>
        <v>3.5100000000000001E-3</v>
      </c>
      <c r="S143" s="201">
        <v>0</v>
      </c>
      <c r="T143" s="20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176</v>
      </c>
      <c r="AT143" s="203" t="s">
        <v>171</v>
      </c>
      <c r="AU143" s="203" t="s">
        <v>86</v>
      </c>
      <c r="AY143" s="17" t="s">
        <v>169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84</v>
      </c>
      <c r="BK143" s="204">
        <f>ROUND(I143*H143,2)</f>
        <v>0</v>
      </c>
      <c r="BL143" s="17" t="s">
        <v>176</v>
      </c>
      <c r="BM143" s="203" t="s">
        <v>791</v>
      </c>
    </row>
    <row r="144" spans="1:65" s="2" customFormat="1" ht="19.5">
      <c r="A144" s="35"/>
      <c r="B144" s="36"/>
      <c r="C144" s="37"/>
      <c r="D144" s="207" t="s">
        <v>196</v>
      </c>
      <c r="E144" s="37"/>
      <c r="F144" s="228" t="s">
        <v>792</v>
      </c>
      <c r="G144" s="37"/>
      <c r="H144" s="37"/>
      <c r="I144" s="229"/>
      <c r="J144" s="37"/>
      <c r="K144" s="37"/>
      <c r="L144" s="40"/>
      <c r="M144" s="230"/>
      <c r="N144" s="231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196</v>
      </c>
      <c r="AU144" s="17" t="s">
        <v>86</v>
      </c>
    </row>
    <row r="145" spans="1:65" s="13" customFormat="1">
      <c r="B145" s="205"/>
      <c r="C145" s="206"/>
      <c r="D145" s="207" t="s">
        <v>187</v>
      </c>
      <c r="E145" s="208" t="s">
        <v>1</v>
      </c>
      <c r="F145" s="209" t="s">
        <v>229</v>
      </c>
      <c r="G145" s="206"/>
      <c r="H145" s="210">
        <v>3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187</v>
      </c>
      <c r="AU145" s="216" t="s">
        <v>86</v>
      </c>
      <c r="AV145" s="13" t="s">
        <v>86</v>
      </c>
      <c r="AW145" s="13" t="s">
        <v>34</v>
      </c>
      <c r="AX145" s="13" t="s">
        <v>84</v>
      </c>
      <c r="AY145" s="216" t="s">
        <v>169</v>
      </c>
    </row>
    <row r="146" spans="1:65" s="2" customFormat="1" ht="14.45" customHeight="1">
      <c r="A146" s="35"/>
      <c r="B146" s="36"/>
      <c r="C146" s="192" t="s">
        <v>216</v>
      </c>
      <c r="D146" s="192" t="s">
        <v>171</v>
      </c>
      <c r="E146" s="193" t="s">
        <v>273</v>
      </c>
      <c r="F146" s="194" t="s">
        <v>274</v>
      </c>
      <c r="G146" s="195" t="s">
        <v>194</v>
      </c>
      <c r="H146" s="196">
        <v>3</v>
      </c>
      <c r="I146" s="197"/>
      <c r="J146" s="198">
        <f>ROUND(I146*H146,2)</f>
        <v>0</v>
      </c>
      <c r="K146" s="194" t="s">
        <v>185</v>
      </c>
      <c r="L146" s="40"/>
      <c r="M146" s="199" t="s">
        <v>1</v>
      </c>
      <c r="N146" s="200" t="s">
        <v>42</v>
      </c>
      <c r="O146" s="72"/>
      <c r="P146" s="201">
        <f>O146*H146</f>
        <v>0</v>
      </c>
      <c r="Q146" s="201">
        <v>5.8049999999999996E-4</v>
      </c>
      <c r="R146" s="201">
        <f>Q146*H146</f>
        <v>1.7415E-3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176</v>
      </c>
      <c r="AT146" s="203" t="s">
        <v>171</v>
      </c>
      <c r="AU146" s="203" t="s">
        <v>86</v>
      </c>
      <c r="AY146" s="17" t="s">
        <v>169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84</v>
      </c>
      <c r="BK146" s="204">
        <f>ROUND(I146*H146,2)</f>
        <v>0</v>
      </c>
      <c r="BL146" s="17" t="s">
        <v>176</v>
      </c>
      <c r="BM146" s="203" t="s">
        <v>793</v>
      </c>
    </row>
    <row r="147" spans="1:65" s="13" customFormat="1">
      <c r="B147" s="205"/>
      <c r="C147" s="206"/>
      <c r="D147" s="207" t="s">
        <v>187</v>
      </c>
      <c r="E147" s="208" t="s">
        <v>1</v>
      </c>
      <c r="F147" s="209" t="s">
        <v>229</v>
      </c>
      <c r="G147" s="206"/>
      <c r="H147" s="210">
        <v>3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187</v>
      </c>
      <c r="AU147" s="216" t="s">
        <v>86</v>
      </c>
      <c r="AV147" s="13" t="s">
        <v>86</v>
      </c>
      <c r="AW147" s="13" t="s">
        <v>34</v>
      </c>
      <c r="AX147" s="13" t="s">
        <v>84</v>
      </c>
      <c r="AY147" s="216" t="s">
        <v>169</v>
      </c>
    </row>
    <row r="148" spans="1:65" s="2" customFormat="1" ht="24.2" customHeight="1">
      <c r="A148" s="35"/>
      <c r="B148" s="36"/>
      <c r="C148" s="232" t="s">
        <v>221</v>
      </c>
      <c r="D148" s="232" t="s">
        <v>217</v>
      </c>
      <c r="E148" s="233" t="s">
        <v>281</v>
      </c>
      <c r="F148" s="234" t="s">
        <v>282</v>
      </c>
      <c r="G148" s="235" t="s">
        <v>220</v>
      </c>
      <c r="H148" s="236">
        <v>6.0000000000000001E-3</v>
      </c>
      <c r="I148" s="237"/>
      <c r="J148" s="238">
        <f>ROUND(I148*H148,2)</f>
        <v>0</v>
      </c>
      <c r="K148" s="234" t="s">
        <v>185</v>
      </c>
      <c r="L148" s="239"/>
      <c r="M148" s="240" t="s">
        <v>1</v>
      </c>
      <c r="N148" s="241" t="s">
        <v>42</v>
      </c>
      <c r="O148" s="72"/>
      <c r="P148" s="201">
        <f>O148*H148</f>
        <v>0</v>
      </c>
      <c r="Q148" s="201">
        <v>1</v>
      </c>
      <c r="R148" s="201">
        <f>Q148*H148</f>
        <v>6.0000000000000001E-3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221</v>
      </c>
      <c r="AT148" s="203" t="s">
        <v>217</v>
      </c>
      <c r="AU148" s="203" t="s">
        <v>86</v>
      </c>
      <c r="AY148" s="17" t="s">
        <v>169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84</v>
      </c>
      <c r="BK148" s="204">
        <f>ROUND(I148*H148,2)</f>
        <v>0</v>
      </c>
      <c r="BL148" s="17" t="s">
        <v>176</v>
      </c>
      <c r="BM148" s="203" t="s">
        <v>794</v>
      </c>
    </row>
    <row r="149" spans="1:65" s="2" customFormat="1" ht="19.5">
      <c r="A149" s="35"/>
      <c r="B149" s="36"/>
      <c r="C149" s="37"/>
      <c r="D149" s="207" t="s">
        <v>196</v>
      </c>
      <c r="E149" s="37"/>
      <c r="F149" s="228" t="s">
        <v>284</v>
      </c>
      <c r="G149" s="37"/>
      <c r="H149" s="37"/>
      <c r="I149" s="229"/>
      <c r="J149" s="37"/>
      <c r="K149" s="37"/>
      <c r="L149" s="40"/>
      <c r="M149" s="230"/>
      <c r="N149" s="231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196</v>
      </c>
      <c r="AU149" s="17" t="s">
        <v>86</v>
      </c>
    </row>
    <row r="150" spans="1:65" s="2" customFormat="1" ht="24.2" customHeight="1">
      <c r="A150" s="35"/>
      <c r="B150" s="36"/>
      <c r="C150" s="192" t="s">
        <v>231</v>
      </c>
      <c r="D150" s="192" t="s">
        <v>171</v>
      </c>
      <c r="E150" s="193" t="s">
        <v>795</v>
      </c>
      <c r="F150" s="194" t="s">
        <v>796</v>
      </c>
      <c r="G150" s="195" t="s">
        <v>194</v>
      </c>
      <c r="H150" s="196">
        <v>52</v>
      </c>
      <c r="I150" s="197"/>
      <c r="J150" s="198">
        <f>ROUND(I150*H150,2)</f>
        <v>0</v>
      </c>
      <c r="K150" s="194" t="s">
        <v>185</v>
      </c>
      <c r="L150" s="40"/>
      <c r="M150" s="199" t="s">
        <v>1</v>
      </c>
      <c r="N150" s="200" t="s">
        <v>42</v>
      </c>
      <c r="O150" s="72"/>
      <c r="P150" s="201">
        <f>O150*H150</f>
        <v>0</v>
      </c>
      <c r="Q150" s="201">
        <v>3.3922000000000002E-3</v>
      </c>
      <c r="R150" s="201">
        <f>Q150*H150</f>
        <v>0.17639440000000001</v>
      </c>
      <c r="S150" s="201">
        <v>0</v>
      </c>
      <c r="T150" s="20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3" t="s">
        <v>272</v>
      </c>
      <c r="AT150" s="203" t="s">
        <v>171</v>
      </c>
      <c r="AU150" s="203" t="s">
        <v>86</v>
      </c>
      <c r="AY150" s="17" t="s">
        <v>169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84</v>
      </c>
      <c r="BK150" s="204">
        <f>ROUND(I150*H150,2)</f>
        <v>0</v>
      </c>
      <c r="BL150" s="17" t="s">
        <v>272</v>
      </c>
      <c r="BM150" s="203" t="s">
        <v>797</v>
      </c>
    </row>
    <row r="151" spans="1:65" s="13" customFormat="1">
      <c r="B151" s="205"/>
      <c r="C151" s="206"/>
      <c r="D151" s="207" t="s">
        <v>187</v>
      </c>
      <c r="E151" s="208" t="s">
        <v>1</v>
      </c>
      <c r="F151" s="209" t="s">
        <v>798</v>
      </c>
      <c r="G151" s="206"/>
      <c r="H151" s="210">
        <v>52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187</v>
      </c>
      <c r="AU151" s="216" t="s">
        <v>86</v>
      </c>
      <c r="AV151" s="13" t="s">
        <v>86</v>
      </c>
      <c r="AW151" s="13" t="s">
        <v>34</v>
      </c>
      <c r="AX151" s="13" t="s">
        <v>84</v>
      </c>
      <c r="AY151" s="216" t="s">
        <v>169</v>
      </c>
    </row>
    <row r="152" spans="1:65" s="2" customFormat="1" ht="24.2" customHeight="1">
      <c r="A152" s="35"/>
      <c r="B152" s="36"/>
      <c r="C152" s="232" t="s">
        <v>238</v>
      </c>
      <c r="D152" s="232" t="s">
        <v>217</v>
      </c>
      <c r="E152" s="233" t="s">
        <v>799</v>
      </c>
      <c r="F152" s="234" t="s">
        <v>800</v>
      </c>
      <c r="G152" s="235" t="s">
        <v>220</v>
      </c>
      <c r="H152" s="236">
        <v>0.36899999999999999</v>
      </c>
      <c r="I152" s="237"/>
      <c r="J152" s="238">
        <f>ROUND(I152*H152,2)</f>
        <v>0</v>
      </c>
      <c r="K152" s="234" t="s">
        <v>185</v>
      </c>
      <c r="L152" s="239"/>
      <c r="M152" s="240" t="s">
        <v>1</v>
      </c>
      <c r="N152" s="241" t="s">
        <v>42</v>
      </c>
      <c r="O152" s="72"/>
      <c r="P152" s="201">
        <f>O152*H152</f>
        <v>0</v>
      </c>
      <c r="Q152" s="201">
        <v>1</v>
      </c>
      <c r="R152" s="201">
        <f>Q152*H152</f>
        <v>0.36899999999999999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221</v>
      </c>
      <c r="AT152" s="203" t="s">
        <v>217</v>
      </c>
      <c r="AU152" s="203" t="s">
        <v>86</v>
      </c>
      <c r="AY152" s="17" t="s">
        <v>169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84</v>
      </c>
      <c r="BK152" s="204">
        <f>ROUND(I152*H152,2)</f>
        <v>0</v>
      </c>
      <c r="BL152" s="17" t="s">
        <v>176</v>
      </c>
      <c r="BM152" s="203" t="s">
        <v>801</v>
      </c>
    </row>
    <row r="153" spans="1:65" s="2" customFormat="1" ht="19.5">
      <c r="A153" s="35"/>
      <c r="B153" s="36"/>
      <c r="C153" s="37"/>
      <c r="D153" s="207" t="s">
        <v>196</v>
      </c>
      <c r="E153" s="37"/>
      <c r="F153" s="228" t="s">
        <v>802</v>
      </c>
      <c r="G153" s="37"/>
      <c r="H153" s="37"/>
      <c r="I153" s="229"/>
      <c r="J153" s="37"/>
      <c r="K153" s="37"/>
      <c r="L153" s="40"/>
      <c r="M153" s="230"/>
      <c r="N153" s="231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196</v>
      </c>
      <c r="AU153" s="17" t="s">
        <v>86</v>
      </c>
    </row>
    <row r="154" spans="1:65" s="13" customFormat="1">
      <c r="B154" s="205"/>
      <c r="C154" s="206"/>
      <c r="D154" s="207" t="s">
        <v>187</v>
      </c>
      <c r="E154" s="208" t="s">
        <v>1</v>
      </c>
      <c r="F154" s="209" t="s">
        <v>803</v>
      </c>
      <c r="G154" s="206"/>
      <c r="H154" s="210">
        <v>0.36899999999999999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187</v>
      </c>
      <c r="AU154" s="216" t="s">
        <v>86</v>
      </c>
      <c r="AV154" s="13" t="s">
        <v>86</v>
      </c>
      <c r="AW154" s="13" t="s">
        <v>34</v>
      </c>
      <c r="AX154" s="13" t="s">
        <v>84</v>
      </c>
      <c r="AY154" s="216" t="s">
        <v>169</v>
      </c>
    </row>
    <row r="155" spans="1:65" s="12" customFormat="1" ht="22.9" customHeight="1">
      <c r="B155" s="176"/>
      <c r="C155" s="177"/>
      <c r="D155" s="178" t="s">
        <v>76</v>
      </c>
      <c r="E155" s="190" t="s">
        <v>206</v>
      </c>
      <c r="F155" s="190" t="s">
        <v>291</v>
      </c>
      <c r="G155" s="177"/>
      <c r="H155" s="177"/>
      <c r="I155" s="180"/>
      <c r="J155" s="191">
        <f>BK155</f>
        <v>0</v>
      </c>
      <c r="K155" s="177"/>
      <c r="L155" s="182"/>
      <c r="M155" s="183"/>
      <c r="N155" s="184"/>
      <c r="O155" s="184"/>
      <c r="P155" s="185">
        <f>SUM(P156:P160)</f>
        <v>0</v>
      </c>
      <c r="Q155" s="184"/>
      <c r="R155" s="185">
        <f>SUM(R156:R160)</f>
        <v>2.4407763660000001</v>
      </c>
      <c r="S155" s="184"/>
      <c r="T155" s="186">
        <f>SUM(T156:T160)</f>
        <v>2.7014400000000003</v>
      </c>
      <c r="AR155" s="187" t="s">
        <v>84</v>
      </c>
      <c r="AT155" s="188" t="s">
        <v>76</v>
      </c>
      <c r="AU155" s="188" t="s">
        <v>84</v>
      </c>
      <c r="AY155" s="187" t="s">
        <v>169</v>
      </c>
      <c r="BK155" s="189">
        <f>SUM(BK156:BK160)</f>
        <v>0</v>
      </c>
    </row>
    <row r="156" spans="1:65" s="2" customFormat="1" ht="24.2" customHeight="1">
      <c r="A156" s="35"/>
      <c r="B156" s="36"/>
      <c r="C156" s="192" t="s">
        <v>247</v>
      </c>
      <c r="D156" s="192" t="s">
        <v>171</v>
      </c>
      <c r="E156" s="193" t="s">
        <v>293</v>
      </c>
      <c r="F156" s="194" t="s">
        <v>294</v>
      </c>
      <c r="G156" s="195" t="s">
        <v>174</v>
      </c>
      <c r="H156" s="196">
        <v>28.14</v>
      </c>
      <c r="I156" s="197"/>
      <c r="J156" s="198">
        <f>ROUND(I156*H156,2)</f>
        <v>0</v>
      </c>
      <c r="K156" s="194" t="s">
        <v>185</v>
      </c>
      <c r="L156" s="40"/>
      <c r="M156" s="199" t="s">
        <v>1</v>
      </c>
      <c r="N156" s="200" t="s">
        <v>42</v>
      </c>
      <c r="O156" s="72"/>
      <c r="P156" s="201">
        <f>O156*H156</f>
        <v>0</v>
      </c>
      <c r="Q156" s="201">
        <v>8.6736900000000006E-2</v>
      </c>
      <c r="R156" s="201">
        <f>Q156*H156</f>
        <v>2.4407763660000001</v>
      </c>
      <c r="S156" s="201">
        <v>9.6000000000000002E-2</v>
      </c>
      <c r="T156" s="202">
        <f>S156*H156</f>
        <v>2.7014400000000003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176</v>
      </c>
      <c r="AT156" s="203" t="s">
        <v>171</v>
      </c>
      <c r="AU156" s="203" t="s">
        <v>86</v>
      </c>
      <c r="AY156" s="17" t="s">
        <v>169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84</v>
      </c>
      <c r="BK156" s="204">
        <f>ROUND(I156*H156,2)</f>
        <v>0</v>
      </c>
      <c r="BL156" s="17" t="s">
        <v>176</v>
      </c>
      <c r="BM156" s="203" t="s">
        <v>804</v>
      </c>
    </row>
    <row r="157" spans="1:65" s="2" customFormat="1" ht="29.25">
      <c r="A157" s="35"/>
      <c r="B157" s="36"/>
      <c r="C157" s="37"/>
      <c r="D157" s="207" t="s">
        <v>196</v>
      </c>
      <c r="E157" s="37"/>
      <c r="F157" s="228" t="s">
        <v>296</v>
      </c>
      <c r="G157" s="37"/>
      <c r="H157" s="37"/>
      <c r="I157" s="229"/>
      <c r="J157" s="37"/>
      <c r="K157" s="37"/>
      <c r="L157" s="40"/>
      <c r="M157" s="230"/>
      <c r="N157" s="231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196</v>
      </c>
      <c r="AU157" s="17" t="s">
        <v>86</v>
      </c>
    </row>
    <row r="158" spans="1:65" s="13" customFormat="1">
      <c r="B158" s="205"/>
      <c r="C158" s="206"/>
      <c r="D158" s="207" t="s">
        <v>187</v>
      </c>
      <c r="E158" s="208" t="s">
        <v>1</v>
      </c>
      <c r="F158" s="209" t="s">
        <v>805</v>
      </c>
      <c r="G158" s="206"/>
      <c r="H158" s="210">
        <v>21.84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187</v>
      </c>
      <c r="AU158" s="216" t="s">
        <v>86</v>
      </c>
      <c r="AV158" s="13" t="s">
        <v>86</v>
      </c>
      <c r="AW158" s="13" t="s">
        <v>34</v>
      </c>
      <c r="AX158" s="13" t="s">
        <v>77</v>
      </c>
      <c r="AY158" s="216" t="s">
        <v>169</v>
      </c>
    </row>
    <row r="159" spans="1:65" s="13" customFormat="1">
      <c r="B159" s="205"/>
      <c r="C159" s="206"/>
      <c r="D159" s="207" t="s">
        <v>187</v>
      </c>
      <c r="E159" s="208" t="s">
        <v>1</v>
      </c>
      <c r="F159" s="209" t="s">
        <v>806</v>
      </c>
      <c r="G159" s="206"/>
      <c r="H159" s="210">
        <v>6.3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187</v>
      </c>
      <c r="AU159" s="216" t="s">
        <v>86</v>
      </c>
      <c r="AV159" s="13" t="s">
        <v>86</v>
      </c>
      <c r="AW159" s="13" t="s">
        <v>34</v>
      </c>
      <c r="AX159" s="13" t="s">
        <v>77</v>
      </c>
      <c r="AY159" s="216" t="s">
        <v>169</v>
      </c>
    </row>
    <row r="160" spans="1:65" s="14" customFormat="1">
      <c r="B160" s="217"/>
      <c r="C160" s="218"/>
      <c r="D160" s="207" t="s">
        <v>187</v>
      </c>
      <c r="E160" s="219" t="s">
        <v>1</v>
      </c>
      <c r="F160" s="220" t="s">
        <v>190</v>
      </c>
      <c r="G160" s="218"/>
      <c r="H160" s="221">
        <v>28.14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187</v>
      </c>
      <c r="AU160" s="227" t="s">
        <v>86</v>
      </c>
      <c r="AV160" s="14" t="s">
        <v>176</v>
      </c>
      <c r="AW160" s="14" t="s">
        <v>34</v>
      </c>
      <c r="AX160" s="14" t="s">
        <v>84</v>
      </c>
      <c r="AY160" s="227" t="s">
        <v>169</v>
      </c>
    </row>
    <row r="161" spans="1:65" s="12" customFormat="1" ht="22.9" customHeight="1">
      <c r="B161" s="176"/>
      <c r="C161" s="177"/>
      <c r="D161" s="178" t="s">
        <v>76</v>
      </c>
      <c r="E161" s="190" t="s">
        <v>231</v>
      </c>
      <c r="F161" s="190" t="s">
        <v>300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SUM(P162:P241)</f>
        <v>0</v>
      </c>
      <c r="Q161" s="184"/>
      <c r="R161" s="185">
        <f>SUM(R162:R241)</f>
        <v>35.359925199999999</v>
      </c>
      <c r="S161" s="184"/>
      <c r="T161" s="186">
        <f>SUM(T162:T241)</f>
        <v>49.661960000000001</v>
      </c>
      <c r="AR161" s="187" t="s">
        <v>84</v>
      </c>
      <c r="AT161" s="188" t="s">
        <v>76</v>
      </c>
      <c r="AU161" s="188" t="s">
        <v>84</v>
      </c>
      <c r="AY161" s="187" t="s">
        <v>169</v>
      </c>
      <c r="BK161" s="189">
        <f>SUM(BK162:BK241)</f>
        <v>0</v>
      </c>
    </row>
    <row r="162" spans="1:65" s="2" customFormat="1" ht="14.45" customHeight="1">
      <c r="A162" s="35"/>
      <c r="B162" s="36"/>
      <c r="C162" s="192" t="s">
        <v>251</v>
      </c>
      <c r="D162" s="192" t="s">
        <v>171</v>
      </c>
      <c r="E162" s="193" t="s">
        <v>301</v>
      </c>
      <c r="F162" s="194" t="s">
        <v>302</v>
      </c>
      <c r="G162" s="195" t="s">
        <v>174</v>
      </c>
      <c r="H162" s="196">
        <v>10.8</v>
      </c>
      <c r="I162" s="197"/>
      <c r="J162" s="198">
        <f>ROUND(I162*H162,2)</f>
        <v>0</v>
      </c>
      <c r="K162" s="194" t="s">
        <v>185</v>
      </c>
      <c r="L162" s="40"/>
      <c r="M162" s="199" t="s">
        <v>1</v>
      </c>
      <c r="N162" s="200" t="s">
        <v>42</v>
      </c>
      <c r="O162" s="72"/>
      <c r="P162" s="201">
        <f>O162*H162</f>
        <v>0</v>
      </c>
      <c r="Q162" s="201">
        <v>0</v>
      </c>
      <c r="R162" s="201">
        <f>Q162*H162</f>
        <v>0</v>
      </c>
      <c r="S162" s="201">
        <v>6.9999999999999999E-4</v>
      </c>
      <c r="T162" s="202">
        <f>S162*H162</f>
        <v>7.5600000000000007E-3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176</v>
      </c>
      <c r="AT162" s="203" t="s">
        <v>171</v>
      </c>
      <c r="AU162" s="203" t="s">
        <v>86</v>
      </c>
      <c r="AY162" s="17" t="s">
        <v>169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84</v>
      </c>
      <c r="BK162" s="204">
        <f>ROUND(I162*H162,2)</f>
        <v>0</v>
      </c>
      <c r="BL162" s="17" t="s">
        <v>176</v>
      </c>
      <c r="BM162" s="203" t="s">
        <v>807</v>
      </c>
    </row>
    <row r="163" spans="1:65" s="13" customFormat="1">
      <c r="B163" s="205"/>
      <c r="C163" s="206"/>
      <c r="D163" s="207" t="s">
        <v>187</v>
      </c>
      <c r="E163" s="208" t="s">
        <v>1</v>
      </c>
      <c r="F163" s="209" t="s">
        <v>808</v>
      </c>
      <c r="G163" s="206"/>
      <c r="H163" s="210">
        <v>10.8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187</v>
      </c>
      <c r="AU163" s="216" t="s">
        <v>86</v>
      </c>
      <c r="AV163" s="13" t="s">
        <v>86</v>
      </c>
      <c r="AW163" s="13" t="s">
        <v>34</v>
      </c>
      <c r="AX163" s="13" t="s">
        <v>84</v>
      </c>
      <c r="AY163" s="216" t="s">
        <v>169</v>
      </c>
    </row>
    <row r="164" spans="1:65" s="2" customFormat="1" ht="14.45" customHeight="1">
      <c r="A164" s="35"/>
      <c r="B164" s="36"/>
      <c r="C164" s="192" t="s">
        <v>257</v>
      </c>
      <c r="D164" s="192" t="s">
        <v>171</v>
      </c>
      <c r="E164" s="193" t="s">
        <v>809</v>
      </c>
      <c r="F164" s="194" t="s">
        <v>810</v>
      </c>
      <c r="G164" s="195" t="s">
        <v>194</v>
      </c>
      <c r="H164" s="196">
        <v>40</v>
      </c>
      <c r="I164" s="197"/>
      <c r="J164" s="198">
        <f>ROUND(I164*H164,2)</f>
        <v>0</v>
      </c>
      <c r="K164" s="194" t="s">
        <v>185</v>
      </c>
      <c r="L164" s="40"/>
      <c r="M164" s="199" t="s">
        <v>1</v>
      </c>
      <c r="N164" s="200" t="s">
        <v>42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5.0000000000000001E-4</v>
      </c>
      <c r="T164" s="202">
        <f>S164*H164</f>
        <v>0.02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176</v>
      </c>
      <c r="AT164" s="203" t="s">
        <v>171</v>
      </c>
      <c r="AU164" s="203" t="s">
        <v>86</v>
      </c>
      <c r="AY164" s="17" t="s">
        <v>169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84</v>
      </c>
      <c r="BK164" s="204">
        <f>ROUND(I164*H164,2)</f>
        <v>0</v>
      </c>
      <c r="BL164" s="17" t="s">
        <v>176</v>
      </c>
      <c r="BM164" s="203" t="s">
        <v>811</v>
      </c>
    </row>
    <row r="165" spans="1:65" s="2" customFormat="1" ht="19.5">
      <c r="A165" s="35"/>
      <c r="B165" s="36"/>
      <c r="C165" s="37"/>
      <c r="D165" s="207" t="s">
        <v>196</v>
      </c>
      <c r="E165" s="37"/>
      <c r="F165" s="228" t="s">
        <v>812</v>
      </c>
      <c r="G165" s="37"/>
      <c r="H165" s="37"/>
      <c r="I165" s="229"/>
      <c r="J165" s="37"/>
      <c r="K165" s="37"/>
      <c r="L165" s="40"/>
      <c r="M165" s="230"/>
      <c r="N165" s="231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196</v>
      </c>
      <c r="AU165" s="17" t="s">
        <v>86</v>
      </c>
    </row>
    <row r="166" spans="1:65" s="2" customFormat="1" ht="24.2" customHeight="1">
      <c r="A166" s="35"/>
      <c r="B166" s="36"/>
      <c r="C166" s="192" t="s">
        <v>263</v>
      </c>
      <c r="D166" s="192" t="s">
        <v>171</v>
      </c>
      <c r="E166" s="193" t="s">
        <v>813</v>
      </c>
      <c r="F166" s="194" t="s">
        <v>814</v>
      </c>
      <c r="G166" s="195" t="s">
        <v>184</v>
      </c>
      <c r="H166" s="196">
        <v>8</v>
      </c>
      <c r="I166" s="197"/>
      <c r="J166" s="198">
        <f>ROUND(I166*H166,2)</f>
        <v>0</v>
      </c>
      <c r="K166" s="194" t="s">
        <v>185</v>
      </c>
      <c r="L166" s="40"/>
      <c r="M166" s="199" t="s">
        <v>1</v>
      </c>
      <c r="N166" s="200" t="s">
        <v>42</v>
      </c>
      <c r="O166" s="72"/>
      <c r="P166" s="201">
        <f>O166*H166</f>
        <v>0</v>
      </c>
      <c r="Q166" s="201">
        <v>0</v>
      </c>
      <c r="R166" s="201">
        <f>Q166*H166</f>
        <v>0</v>
      </c>
      <c r="S166" s="201">
        <v>1E-3</v>
      </c>
      <c r="T166" s="202">
        <f>S166*H166</f>
        <v>8.0000000000000002E-3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3" t="s">
        <v>176</v>
      </c>
      <c r="AT166" s="203" t="s">
        <v>171</v>
      </c>
      <c r="AU166" s="203" t="s">
        <v>86</v>
      </c>
      <c r="AY166" s="17" t="s">
        <v>169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84</v>
      </c>
      <c r="BK166" s="204">
        <f>ROUND(I166*H166,2)</f>
        <v>0</v>
      </c>
      <c r="BL166" s="17" t="s">
        <v>176</v>
      </c>
      <c r="BM166" s="203" t="s">
        <v>815</v>
      </c>
    </row>
    <row r="167" spans="1:65" s="2" customFormat="1" ht="19.5">
      <c r="A167" s="35"/>
      <c r="B167" s="36"/>
      <c r="C167" s="37"/>
      <c r="D167" s="207" t="s">
        <v>196</v>
      </c>
      <c r="E167" s="37"/>
      <c r="F167" s="228" t="s">
        <v>816</v>
      </c>
      <c r="G167" s="37"/>
      <c r="H167" s="37"/>
      <c r="I167" s="229"/>
      <c r="J167" s="37"/>
      <c r="K167" s="37"/>
      <c r="L167" s="40"/>
      <c r="M167" s="230"/>
      <c r="N167" s="231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196</v>
      </c>
      <c r="AU167" s="17" t="s">
        <v>86</v>
      </c>
    </row>
    <row r="168" spans="1:65" s="2" customFormat="1" ht="24.2" customHeight="1">
      <c r="A168" s="35"/>
      <c r="B168" s="36"/>
      <c r="C168" s="192" t="s">
        <v>8</v>
      </c>
      <c r="D168" s="192" t="s">
        <v>171</v>
      </c>
      <c r="E168" s="193" t="s">
        <v>817</v>
      </c>
      <c r="F168" s="194" t="s">
        <v>818</v>
      </c>
      <c r="G168" s="195" t="s">
        <v>174</v>
      </c>
      <c r="H168" s="196">
        <v>278</v>
      </c>
      <c r="I168" s="197"/>
      <c r="J168" s="198">
        <f>ROUND(I168*H168,2)</f>
        <v>0</v>
      </c>
      <c r="K168" s="194" t="s">
        <v>185</v>
      </c>
      <c r="L168" s="40"/>
      <c r="M168" s="199" t="s">
        <v>1</v>
      </c>
      <c r="N168" s="200" t="s">
        <v>42</v>
      </c>
      <c r="O168" s="7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176</v>
      </c>
      <c r="AT168" s="203" t="s">
        <v>171</v>
      </c>
      <c r="AU168" s="203" t="s">
        <v>86</v>
      </c>
      <c r="AY168" s="17" t="s">
        <v>169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84</v>
      </c>
      <c r="BK168" s="204">
        <f>ROUND(I168*H168,2)</f>
        <v>0</v>
      </c>
      <c r="BL168" s="17" t="s">
        <v>176</v>
      </c>
      <c r="BM168" s="203" t="s">
        <v>819</v>
      </c>
    </row>
    <row r="169" spans="1:65" s="13" customFormat="1">
      <c r="B169" s="205"/>
      <c r="C169" s="206"/>
      <c r="D169" s="207" t="s">
        <v>187</v>
      </c>
      <c r="E169" s="208" t="s">
        <v>1</v>
      </c>
      <c r="F169" s="209" t="s">
        <v>820</v>
      </c>
      <c r="G169" s="206"/>
      <c r="H169" s="210">
        <v>278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187</v>
      </c>
      <c r="AU169" s="216" t="s">
        <v>86</v>
      </c>
      <c r="AV169" s="13" t="s">
        <v>86</v>
      </c>
      <c r="AW169" s="13" t="s">
        <v>34</v>
      </c>
      <c r="AX169" s="13" t="s">
        <v>84</v>
      </c>
      <c r="AY169" s="216" t="s">
        <v>169</v>
      </c>
    </row>
    <row r="170" spans="1:65" s="2" customFormat="1" ht="24.2" customHeight="1">
      <c r="A170" s="35"/>
      <c r="B170" s="36"/>
      <c r="C170" s="192" t="s">
        <v>272</v>
      </c>
      <c r="D170" s="192" t="s">
        <v>171</v>
      </c>
      <c r="E170" s="193" t="s">
        <v>821</v>
      </c>
      <c r="F170" s="194" t="s">
        <v>822</v>
      </c>
      <c r="G170" s="195" t="s">
        <v>174</v>
      </c>
      <c r="H170" s="196">
        <v>11120</v>
      </c>
      <c r="I170" s="197"/>
      <c r="J170" s="198">
        <f>ROUND(I170*H170,2)</f>
        <v>0</v>
      </c>
      <c r="K170" s="194" t="s">
        <v>185</v>
      </c>
      <c r="L170" s="40"/>
      <c r="M170" s="199" t="s">
        <v>1</v>
      </c>
      <c r="N170" s="200" t="s">
        <v>42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176</v>
      </c>
      <c r="AT170" s="203" t="s">
        <v>171</v>
      </c>
      <c r="AU170" s="203" t="s">
        <v>86</v>
      </c>
      <c r="AY170" s="17" t="s">
        <v>169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84</v>
      </c>
      <c r="BK170" s="204">
        <f>ROUND(I170*H170,2)</f>
        <v>0</v>
      </c>
      <c r="BL170" s="17" t="s">
        <v>176</v>
      </c>
      <c r="BM170" s="203" t="s">
        <v>823</v>
      </c>
    </row>
    <row r="171" spans="1:65" s="13" customFormat="1">
      <c r="B171" s="205"/>
      <c r="C171" s="206"/>
      <c r="D171" s="207" t="s">
        <v>187</v>
      </c>
      <c r="E171" s="208" t="s">
        <v>1</v>
      </c>
      <c r="F171" s="209" t="s">
        <v>824</v>
      </c>
      <c r="G171" s="206"/>
      <c r="H171" s="210">
        <v>11120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187</v>
      </c>
      <c r="AU171" s="216" t="s">
        <v>86</v>
      </c>
      <c r="AV171" s="13" t="s">
        <v>86</v>
      </c>
      <c r="AW171" s="13" t="s">
        <v>34</v>
      </c>
      <c r="AX171" s="13" t="s">
        <v>84</v>
      </c>
      <c r="AY171" s="216" t="s">
        <v>169</v>
      </c>
    </row>
    <row r="172" spans="1:65" s="2" customFormat="1" ht="24.2" customHeight="1">
      <c r="A172" s="35"/>
      <c r="B172" s="36"/>
      <c r="C172" s="192" t="s">
        <v>276</v>
      </c>
      <c r="D172" s="192" t="s">
        <v>171</v>
      </c>
      <c r="E172" s="193" t="s">
        <v>825</v>
      </c>
      <c r="F172" s="194" t="s">
        <v>826</v>
      </c>
      <c r="G172" s="195" t="s">
        <v>174</v>
      </c>
      <c r="H172" s="196">
        <v>278</v>
      </c>
      <c r="I172" s="197"/>
      <c r="J172" s="198">
        <f>ROUND(I172*H172,2)</f>
        <v>0</v>
      </c>
      <c r="K172" s="194" t="s">
        <v>185</v>
      </c>
      <c r="L172" s="40"/>
      <c r="M172" s="199" t="s">
        <v>1</v>
      </c>
      <c r="N172" s="200" t="s">
        <v>42</v>
      </c>
      <c r="O172" s="7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176</v>
      </c>
      <c r="AT172" s="203" t="s">
        <v>171</v>
      </c>
      <c r="AU172" s="203" t="s">
        <v>86</v>
      </c>
      <c r="AY172" s="17" t="s">
        <v>169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84</v>
      </c>
      <c r="BK172" s="204">
        <f>ROUND(I172*H172,2)</f>
        <v>0</v>
      </c>
      <c r="BL172" s="17" t="s">
        <v>176</v>
      </c>
      <c r="BM172" s="203" t="s">
        <v>827</v>
      </c>
    </row>
    <row r="173" spans="1:65" s="2" customFormat="1" ht="24.2" customHeight="1">
      <c r="A173" s="35"/>
      <c r="B173" s="36"/>
      <c r="C173" s="192" t="s">
        <v>280</v>
      </c>
      <c r="D173" s="192" t="s">
        <v>171</v>
      </c>
      <c r="E173" s="193" t="s">
        <v>828</v>
      </c>
      <c r="F173" s="194" t="s">
        <v>829</v>
      </c>
      <c r="G173" s="195" t="s">
        <v>523</v>
      </c>
      <c r="H173" s="196">
        <v>15</v>
      </c>
      <c r="I173" s="197"/>
      <c r="J173" s="198">
        <f>ROUND(I173*H173,2)</f>
        <v>0</v>
      </c>
      <c r="K173" s="194" t="s">
        <v>185</v>
      </c>
      <c r="L173" s="40"/>
      <c r="M173" s="199" t="s">
        <v>1</v>
      </c>
      <c r="N173" s="200" t="s">
        <v>42</v>
      </c>
      <c r="O173" s="72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176</v>
      </c>
      <c r="AT173" s="203" t="s">
        <v>171</v>
      </c>
      <c r="AU173" s="203" t="s">
        <v>86</v>
      </c>
      <c r="AY173" s="17" t="s">
        <v>169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84</v>
      </c>
      <c r="BK173" s="204">
        <f>ROUND(I173*H173,2)</f>
        <v>0</v>
      </c>
      <c r="BL173" s="17" t="s">
        <v>176</v>
      </c>
      <c r="BM173" s="203" t="s">
        <v>830</v>
      </c>
    </row>
    <row r="174" spans="1:65" s="13" customFormat="1">
      <c r="B174" s="205"/>
      <c r="C174" s="206"/>
      <c r="D174" s="207" t="s">
        <v>187</v>
      </c>
      <c r="E174" s="208" t="s">
        <v>1</v>
      </c>
      <c r="F174" s="209" t="s">
        <v>831</v>
      </c>
      <c r="G174" s="206"/>
      <c r="H174" s="210">
        <v>15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187</v>
      </c>
      <c r="AU174" s="216" t="s">
        <v>86</v>
      </c>
      <c r="AV174" s="13" t="s">
        <v>86</v>
      </c>
      <c r="AW174" s="13" t="s">
        <v>34</v>
      </c>
      <c r="AX174" s="13" t="s">
        <v>84</v>
      </c>
      <c r="AY174" s="216" t="s">
        <v>169</v>
      </c>
    </row>
    <row r="175" spans="1:65" s="2" customFormat="1" ht="14.45" customHeight="1">
      <c r="A175" s="35"/>
      <c r="B175" s="36"/>
      <c r="C175" s="192" t="s">
        <v>285</v>
      </c>
      <c r="D175" s="192" t="s">
        <v>171</v>
      </c>
      <c r="E175" s="193" t="s">
        <v>832</v>
      </c>
      <c r="F175" s="194" t="s">
        <v>833</v>
      </c>
      <c r="G175" s="195" t="s">
        <v>174</v>
      </c>
      <c r="H175" s="196">
        <v>278</v>
      </c>
      <c r="I175" s="197"/>
      <c r="J175" s="198">
        <f>ROUND(I175*H175,2)</f>
        <v>0</v>
      </c>
      <c r="K175" s="194" t="s">
        <v>185</v>
      </c>
      <c r="L175" s="40"/>
      <c r="M175" s="199" t="s">
        <v>1</v>
      </c>
      <c r="N175" s="200" t="s">
        <v>42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176</v>
      </c>
      <c r="AT175" s="203" t="s">
        <v>171</v>
      </c>
      <c r="AU175" s="203" t="s">
        <v>86</v>
      </c>
      <c r="AY175" s="17" t="s">
        <v>169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84</v>
      </c>
      <c r="BK175" s="204">
        <f>ROUND(I175*H175,2)</f>
        <v>0</v>
      </c>
      <c r="BL175" s="17" t="s">
        <v>176</v>
      </c>
      <c r="BM175" s="203" t="s">
        <v>834</v>
      </c>
    </row>
    <row r="176" spans="1:65" s="2" customFormat="1" ht="14.45" customHeight="1">
      <c r="A176" s="35"/>
      <c r="B176" s="36"/>
      <c r="C176" s="192" t="s">
        <v>292</v>
      </c>
      <c r="D176" s="192" t="s">
        <v>171</v>
      </c>
      <c r="E176" s="193" t="s">
        <v>835</v>
      </c>
      <c r="F176" s="194" t="s">
        <v>836</v>
      </c>
      <c r="G176" s="195" t="s">
        <v>174</v>
      </c>
      <c r="H176" s="196">
        <v>11120</v>
      </c>
      <c r="I176" s="197"/>
      <c r="J176" s="198">
        <f>ROUND(I176*H176,2)</f>
        <v>0</v>
      </c>
      <c r="K176" s="194" t="s">
        <v>185</v>
      </c>
      <c r="L176" s="40"/>
      <c r="M176" s="199" t="s">
        <v>1</v>
      </c>
      <c r="N176" s="200" t="s">
        <v>42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176</v>
      </c>
      <c r="AT176" s="203" t="s">
        <v>171</v>
      </c>
      <c r="AU176" s="203" t="s">
        <v>86</v>
      </c>
      <c r="AY176" s="17" t="s">
        <v>169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84</v>
      </c>
      <c r="BK176" s="204">
        <f>ROUND(I176*H176,2)</f>
        <v>0</v>
      </c>
      <c r="BL176" s="17" t="s">
        <v>176</v>
      </c>
      <c r="BM176" s="203" t="s">
        <v>837</v>
      </c>
    </row>
    <row r="177" spans="1:65" s="13" customFormat="1">
      <c r="B177" s="205"/>
      <c r="C177" s="206"/>
      <c r="D177" s="207" t="s">
        <v>187</v>
      </c>
      <c r="E177" s="208" t="s">
        <v>1</v>
      </c>
      <c r="F177" s="209" t="s">
        <v>824</v>
      </c>
      <c r="G177" s="206"/>
      <c r="H177" s="210">
        <v>11120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187</v>
      </c>
      <c r="AU177" s="216" t="s">
        <v>86</v>
      </c>
      <c r="AV177" s="13" t="s">
        <v>86</v>
      </c>
      <c r="AW177" s="13" t="s">
        <v>34</v>
      </c>
      <c r="AX177" s="13" t="s">
        <v>84</v>
      </c>
      <c r="AY177" s="216" t="s">
        <v>169</v>
      </c>
    </row>
    <row r="178" spans="1:65" s="2" customFormat="1" ht="14.45" customHeight="1">
      <c r="A178" s="35"/>
      <c r="B178" s="36"/>
      <c r="C178" s="192" t="s">
        <v>7</v>
      </c>
      <c r="D178" s="192" t="s">
        <v>171</v>
      </c>
      <c r="E178" s="193" t="s">
        <v>838</v>
      </c>
      <c r="F178" s="194" t="s">
        <v>839</v>
      </c>
      <c r="G178" s="195" t="s">
        <v>174</v>
      </c>
      <c r="H178" s="196">
        <v>278</v>
      </c>
      <c r="I178" s="197"/>
      <c r="J178" s="198">
        <f>ROUND(I178*H178,2)</f>
        <v>0</v>
      </c>
      <c r="K178" s="194" t="s">
        <v>185</v>
      </c>
      <c r="L178" s="40"/>
      <c r="M178" s="199" t="s">
        <v>1</v>
      </c>
      <c r="N178" s="200" t="s">
        <v>42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176</v>
      </c>
      <c r="AT178" s="203" t="s">
        <v>171</v>
      </c>
      <c r="AU178" s="203" t="s">
        <v>86</v>
      </c>
      <c r="AY178" s="17" t="s">
        <v>169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84</v>
      </c>
      <c r="BK178" s="204">
        <f>ROUND(I178*H178,2)</f>
        <v>0</v>
      </c>
      <c r="BL178" s="17" t="s">
        <v>176</v>
      </c>
      <c r="BM178" s="203" t="s">
        <v>840</v>
      </c>
    </row>
    <row r="179" spans="1:65" s="2" customFormat="1" ht="14.45" customHeight="1">
      <c r="A179" s="35"/>
      <c r="B179" s="36"/>
      <c r="C179" s="192" t="s">
        <v>306</v>
      </c>
      <c r="D179" s="192" t="s">
        <v>171</v>
      </c>
      <c r="E179" s="193" t="s">
        <v>841</v>
      </c>
      <c r="F179" s="194" t="s">
        <v>842</v>
      </c>
      <c r="G179" s="195" t="s">
        <v>174</v>
      </c>
      <c r="H179" s="196">
        <v>55.76</v>
      </c>
      <c r="I179" s="197"/>
      <c r="J179" s="198">
        <f>ROUND(I179*H179,2)</f>
        <v>0</v>
      </c>
      <c r="K179" s="194" t="s">
        <v>185</v>
      </c>
      <c r="L179" s="40"/>
      <c r="M179" s="199" t="s">
        <v>1</v>
      </c>
      <c r="N179" s="200" t="s">
        <v>42</v>
      </c>
      <c r="O179" s="72"/>
      <c r="P179" s="201">
        <f>O179*H179</f>
        <v>0</v>
      </c>
      <c r="Q179" s="201">
        <v>0</v>
      </c>
      <c r="R179" s="201">
        <f>Q179*H179</f>
        <v>0</v>
      </c>
      <c r="S179" s="201">
        <v>0.24</v>
      </c>
      <c r="T179" s="202">
        <f>S179*H179</f>
        <v>13.382399999999999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3" t="s">
        <v>176</v>
      </c>
      <c r="AT179" s="203" t="s">
        <v>171</v>
      </c>
      <c r="AU179" s="203" t="s">
        <v>86</v>
      </c>
      <c r="AY179" s="17" t="s">
        <v>169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84</v>
      </c>
      <c r="BK179" s="204">
        <f>ROUND(I179*H179,2)</f>
        <v>0</v>
      </c>
      <c r="BL179" s="17" t="s">
        <v>176</v>
      </c>
      <c r="BM179" s="203" t="s">
        <v>843</v>
      </c>
    </row>
    <row r="180" spans="1:65" s="2" customFormat="1" ht="19.5">
      <c r="A180" s="35"/>
      <c r="B180" s="36"/>
      <c r="C180" s="37"/>
      <c r="D180" s="207" t="s">
        <v>196</v>
      </c>
      <c r="E180" s="37"/>
      <c r="F180" s="228" t="s">
        <v>844</v>
      </c>
      <c r="G180" s="37"/>
      <c r="H180" s="37"/>
      <c r="I180" s="229"/>
      <c r="J180" s="37"/>
      <c r="K180" s="37"/>
      <c r="L180" s="40"/>
      <c r="M180" s="230"/>
      <c r="N180" s="231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196</v>
      </c>
      <c r="AU180" s="17" t="s">
        <v>86</v>
      </c>
    </row>
    <row r="181" spans="1:65" s="13" customFormat="1">
      <c r="B181" s="205"/>
      <c r="C181" s="206"/>
      <c r="D181" s="207" t="s">
        <v>187</v>
      </c>
      <c r="E181" s="208" t="s">
        <v>1</v>
      </c>
      <c r="F181" s="209" t="s">
        <v>845</v>
      </c>
      <c r="G181" s="206"/>
      <c r="H181" s="210">
        <v>26.5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187</v>
      </c>
      <c r="AU181" s="216" t="s">
        <v>86</v>
      </c>
      <c r="AV181" s="13" t="s">
        <v>86</v>
      </c>
      <c r="AW181" s="13" t="s">
        <v>34</v>
      </c>
      <c r="AX181" s="13" t="s">
        <v>77</v>
      </c>
      <c r="AY181" s="216" t="s">
        <v>169</v>
      </c>
    </row>
    <row r="182" spans="1:65" s="13" customFormat="1">
      <c r="B182" s="205"/>
      <c r="C182" s="206"/>
      <c r="D182" s="207" t="s">
        <v>187</v>
      </c>
      <c r="E182" s="208" t="s">
        <v>1</v>
      </c>
      <c r="F182" s="209" t="s">
        <v>846</v>
      </c>
      <c r="G182" s="206"/>
      <c r="H182" s="210">
        <v>26.5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187</v>
      </c>
      <c r="AU182" s="216" t="s">
        <v>86</v>
      </c>
      <c r="AV182" s="13" t="s">
        <v>86</v>
      </c>
      <c r="AW182" s="13" t="s">
        <v>34</v>
      </c>
      <c r="AX182" s="13" t="s">
        <v>77</v>
      </c>
      <c r="AY182" s="216" t="s">
        <v>169</v>
      </c>
    </row>
    <row r="183" spans="1:65" s="13" customFormat="1">
      <c r="B183" s="205"/>
      <c r="C183" s="206"/>
      <c r="D183" s="207" t="s">
        <v>187</v>
      </c>
      <c r="E183" s="208" t="s">
        <v>1</v>
      </c>
      <c r="F183" s="209" t="s">
        <v>847</v>
      </c>
      <c r="G183" s="206"/>
      <c r="H183" s="210">
        <v>25.5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187</v>
      </c>
      <c r="AU183" s="216" t="s">
        <v>86</v>
      </c>
      <c r="AV183" s="13" t="s">
        <v>86</v>
      </c>
      <c r="AW183" s="13" t="s">
        <v>34</v>
      </c>
      <c r="AX183" s="13" t="s">
        <v>77</v>
      </c>
      <c r="AY183" s="216" t="s">
        <v>169</v>
      </c>
    </row>
    <row r="184" spans="1:65" s="13" customFormat="1">
      <c r="B184" s="205"/>
      <c r="C184" s="206"/>
      <c r="D184" s="207" t="s">
        <v>187</v>
      </c>
      <c r="E184" s="208" t="s">
        <v>1</v>
      </c>
      <c r="F184" s="209" t="s">
        <v>848</v>
      </c>
      <c r="G184" s="206"/>
      <c r="H184" s="210">
        <v>13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187</v>
      </c>
      <c r="AU184" s="216" t="s">
        <v>86</v>
      </c>
      <c r="AV184" s="13" t="s">
        <v>86</v>
      </c>
      <c r="AW184" s="13" t="s">
        <v>34</v>
      </c>
      <c r="AX184" s="13" t="s">
        <v>77</v>
      </c>
      <c r="AY184" s="216" t="s">
        <v>169</v>
      </c>
    </row>
    <row r="185" spans="1:65" s="13" customFormat="1">
      <c r="B185" s="205"/>
      <c r="C185" s="206"/>
      <c r="D185" s="207" t="s">
        <v>187</v>
      </c>
      <c r="E185" s="208" t="s">
        <v>1</v>
      </c>
      <c r="F185" s="209" t="s">
        <v>849</v>
      </c>
      <c r="G185" s="206"/>
      <c r="H185" s="210">
        <v>25.5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187</v>
      </c>
      <c r="AU185" s="216" t="s">
        <v>86</v>
      </c>
      <c r="AV185" s="13" t="s">
        <v>86</v>
      </c>
      <c r="AW185" s="13" t="s">
        <v>34</v>
      </c>
      <c r="AX185" s="13" t="s">
        <v>77</v>
      </c>
      <c r="AY185" s="216" t="s">
        <v>169</v>
      </c>
    </row>
    <row r="186" spans="1:65" s="13" customFormat="1">
      <c r="B186" s="205"/>
      <c r="C186" s="206"/>
      <c r="D186" s="207" t="s">
        <v>187</v>
      </c>
      <c r="E186" s="208" t="s">
        <v>1</v>
      </c>
      <c r="F186" s="209" t="s">
        <v>850</v>
      </c>
      <c r="G186" s="206"/>
      <c r="H186" s="210">
        <v>13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187</v>
      </c>
      <c r="AU186" s="216" t="s">
        <v>86</v>
      </c>
      <c r="AV186" s="13" t="s">
        <v>86</v>
      </c>
      <c r="AW186" s="13" t="s">
        <v>34</v>
      </c>
      <c r="AX186" s="13" t="s">
        <v>77</v>
      </c>
      <c r="AY186" s="216" t="s">
        <v>169</v>
      </c>
    </row>
    <row r="187" spans="1:65" s="13" customFormat="1">
      <c r="B187" s="205"/>
      <c r="C187" s="206"/>
      <c r="D187" s="207" t="s">
        <v>187</v>
      </c>
      <c r="E187" s="208" t="s">
        <v>1</v>
      </c>
      <c r="F187" s="209" t="s">
        <v>851</v>
      </c>
      <c r="G187" s="206"/>
      <c r="H187" s="210">
        <v>52.8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187</v>
      </c>
      <c r="AU187" s="216" t="s">
        <v>86</v>
      </c>
      <c r="AV187" s="13" t="s">
        <v>86</v>
      </c>
      <c r="AW187" s="13" t="s">
        <v>34</v>
      </c>
      <c r="AX187" s="13" t="s">
        <v>77</v>
      </c>
      <c r="AY187" s="216" t="s">
        <v>169</v>
      </c>
    </row>
    <row r="188" spans="1:65" s="13" customFormat="1">
      <c r="B188" s="205"/>
      <c r="C188" s="206"/>
      <c r="D188" s="207" t="s">
        <v>187</v>
      </c>
      <c r="E188" s="208" t="s">
        <v>1</v>
      </c>
      <c r="F188" s="209" t="s">
        <v>852</v>
      </c>
      <c r="G188" s="206"/>
      <c r="H188" s="210">
        <v>30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187</v>
      </c>
      <c r="AU188" s="216" t="s">
        <v>86</v>
      </c>
      <c r="AV188" s="13" t="s">
        <v>86</v>
      </c>
      <c r="AW188" s="13" t="s">
        <v>34</v>
      </c>
      <c r="AX188" s="13" t="s">
        <v>77</v>
      </c>
      <c r="AY188" s="216" t="s">
        <v>169</v>
      </c>
    </row>
    <row r="189" spans="1:65" s="13" customFormat="1">
      <c r="B189" s="205"/>
      <c r="C189" s="206"/>
      <c r="D189" s="207" t="s">
        <v>187</v>
      </c>
      <c r="E189" s="208" t="s">
        <v>1</v>
      </c>
      <c r="F189" s="209" t="s">
        <v>853</v>
      </c>
      <c r="G189" s="206"/>
      <c r="H189" s="210">
        <v>66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187</v>
      </c>
      <c r="AU189" s="216" t="s">
        <v>86</v>
      </c>
      <c r="AV189" s="13" t="s">
        <v>86</v>
      </c>
      <c r="AW189" s="13" t="s">
        <v>34</v>
      </c>
      <c r="AX189" s="13" t="s">
        <v>77</v>
      </c>
      <c r="AY189" s="216" t="s">
        <v>169</v>
      </c>
    </row>
    <row r="190" spans="1:65" s="14" customFormat="1">
      <c r="B190" s="217"/>
      <c r="C190" s="218"/>
      <c r="D190" s="207" t="s">
        <v>187</v>
      </c>
      <c r="E190" s="219" t="s">
        <v>1</v>
      </c>
      <c r="F190" s="220" t="s">
        <v>190</v>
      </c>
      <c r="G190" s="218"/>
      <c r="H190" s="221">
        <v>278.8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187</v>
      </c>
      <c r="AU190" s="227" t="s">
        <v>86</v>
      </c>
      <c r="AV190" s="14" t="s">
        <v>176</v>
      </c>
      <c r="AW190" s="14" t="s">
        <v>34</v>
      </c>
      <c r="AX190" s="14" t="s">
        <v>84</v>
      </c>
      <c r="AY190" s="227" t="s">
        <v>169</v>
      </c>
    </row>
    <row r="191" spans="1:65" s="13" customFormat="1">
      <c r="B191" s="205"/>
      <c r="C191" s="206"/>
      <c r="D191" s="207" t="s">
        <v>187</v>
      </c>
      <c r="E191" s="206"/>
      <c r="F191" s="209" t="s">
        <v>854</v>
      </c>
      <c r="G191" s="206"/>
      <c r="H191" s="210">
        <v>55.76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187</v>
      </c>
      <c r="AU191" s="216" t="s">
        <v>86</v>
      </c>
      <c r="AV191" s="13" t="s">
        <v>86</v>
      </c>
      <c r="AW191" s="13" t="s">
        <v>4</v>
      </c>
      <c r="AX191" s="13" t="s">
        <v>84</v>
      </c>
      <c r="AY191" s="216" t="s">
        <v>169</v>
      </c>
    </row>
    <row r="192" spans="1:65" s="2" customFormat="1" ht="24.2" customHeight="1">
      <c r="A192" s="35"/>
      <c r="B192" s="36"/>
      <c r="C192" s="192" t="s">
        <v>311</v>
      </c>
      <c r="D192" s="192" t="s">
        <v>171</v>
      </c>
      <c r="E192" s="193" t="s">
        <v>321</v>
      </c>
      <c r="F192" s="194" t="s">
        <v>322</v>
      </c>
      <c r="G192" s="195" t="s">
        <v>174</v>
      </c>
      <c r="H192" s="196">
        <v>278.8</v>
      </c>
      <c r="I192" s="197"/>
      <c r="J192" s="198">
        <f>ROUND(I192*H192,2)</f>
        <v>0</v>
      </c>
      <c r="K192" s="194" t="s">
        <v>185</v>
      </c>
      <c r="L192" s="40"/>
      <c r="M192" s="199" t="s">
        <v>1</v>
      </c>
      <c r="N192" s="200" t="s">
        <v>42</v>
      </c>
      <c r="O192" s="72"/>
      <c r="P192" s="201">
        <f>O192*H192</f>
        <v>0</v>
      </c>
      <c r="Q192" s="201">
        <v>6.5000000000000002E-2</v>
      </c>
      <c r="R192" s="201">
        <f>Q192*H192</f>
        <v>18.122</v>
      </c>
      <c r="S192" s="201">
        <v>0.13</v>
      </c>
      <c r="T192" s="202">
        <f>S192*H192</f>
        <v>36.244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176</v>
      </c>
      <c r="AT192" s="203" t="s">
        <v>171</v>
      </c>
      <c r="AU192" s="203" t="s">
        <v>86</v>
      </c>
      <c r="AY192" s="17" t="s">
        <v>169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84</v>
      </c>
      <c r="BK192" s="204">
        <f>ROUND(I192*H192,2)</f>
        <v>0</v>
      </c>
      <c r="BL192" s="17" t="s">
        <v>176</v>
      </c>
      <c r="BM192" s="203" t="s">
        <v>855</v>
      </c>
    </row>
    <row r="193" spans="1:65" s="13" customFormat="1">
      <c r="B193" s="205"/>
      <c r="C193" s="206"/>
      <c r="D193" s="207" t="s">
        <v>187</v>
      </c>
      <c r="E193" s="208" t="s">
        <v>1</v>
      </c>
      <c r="F193" s="209" t="s">
        <v>845</v>
      </c>
      <c r="G193" s="206"/>
      <c r="H193" s="210">
        <v>26.5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187</v>
      </c>
      <c r="AU193" s="216" t="s">
        <v>86</v>
      </c>
      <c r="AV193" s="13" t="s">
        <v>86</v>
      </c>
      <c r="AW193" s="13" t="s">
        <v>34</v>
      </c>
      <c r="AX193" s="13" t="s">
        <v>77</v>
      </c>
      <c r="AY193" s="216" t="s">
        <v>169</v>
      </c>
    </row>
    <row r="194" spans="1:65" s="13" customFormat="1">
      <c r="B194" s="205"/>
      <c r="C194" s="206"/>
      <c r="D194" s="207" t="s">
        <v>187</v>
      </c>
      <c r="E194" s="208" t="s">
        <v>1</v>
      </c>
      <c r="F194" s="209" t="s">
        <v>846</v>
      </c>
      <c r="G194" s="206"/>
      <c r="H194" s="210">
        <v>26.5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187</v>
      </c>
      <c r="AU194" s="216" t="s">
        <v>86</v>
      </c>
      <c r="AV194" s="13" t="s">
        <v>86</v>
      </c>
      <c r="AW194" s="13" t="s">
        <v>34</v>
      </c>
      <c r="AX194" s="13" t="s">
        <v>77</v>
      </c>
      <c r="AY194" s="216" t="s">
        <v>169</v>
      </c>
    </row>
    <row r="195" spans="1:65" s="13" customFormat="1">
      <c r="B195" s="205"/>
      <c r="C195" s="206"/>
      <c r="D195" s="207" t="s">
        <v>187</v>
      </c>
      <c r="E195" s="208" t="s">
        <v>1</v>
      </c>
      <c r="F195" s="209" t="s">
        <v>847</v>
      </c>
      <c r="G195" s="206"/>
      <c r="H195" s="210">
        <v>25.5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187</v>
      </c>
      <c r="AU195" s="216" t="s">
        <v>86</v>
      </c>
      <c r="AV195" s="13" t="s">
        <v>86</v>
      </c>
      <c r="AW195" s="13" t="s">
        <v>34</v>
      </c>
      <c r="AX195" s="13" t="s">
        <v>77</v>
      </c>
      <c r="AY195" s="216" t="s">
        <v>169</v>
      </c>
    </row>
    <row r="196" spans="1:65" s="13" customFormat="1">
      <c r="B196" s="205"/>
      <c r="C196" s="206"/>
      <c r="D196" s="207" t="s">
        <v>187</v>
      </c>
      <c r="E196" s="208" t="s">
        <v>1</v>
      </c>
      <c r="F196" s="209" t="s">
        <v>848</v>
      </c>
      <c r="G196" s="206"/>
      <c r="H196" s="210">
        <v>13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187</v>
      </c>
      <c r="AU196" s="216" t="s">
        <v>86</v>
      </c>
      <c r="AV196" s="13" t="s">
        <v>86</v>
      </c>
      <c r="AW196" s="13" t="s">
        <v>34</v>
      </c>
      <c r="AX196" s="13" t="s">
        <v>77</v>
      </c>
      <c r="AY196" s="216" t="s">
        <v>169</v>
      </c>
    </row>
    <row r="197" spans="1:65" s="13" customFormat="1">
      <c r="B197" s="205"/>
      <c r="C197" s="206"/>
      <c r="D197" s="207" t="s">
        <v>187</v>
      </c>
      <c r="E197" s="208" t="s">
        <v>1</v>
      </c>
      <c r="F197" s="209" t="s">
        <v>849</v>
      </c>
      <c r="G197" s="206"/>
      <c r="H197" s="210">
        <v>25.5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187</v>
      </c>
      <c r="AU197" s="216" t="s">
        <v>86</v>
      </c>
      <c r="AV197" s="13" t="s">
        <v>86</v>
      </c>
      <c r="AW197" s="13" t="s">
        <v>34</v>
      </c>
      <c r="AX197" s="13" t="s">
        <v>77</v>
      </c>
      <c r="AY197" s="216" t="s">
        <v>169</v>
      </c>
    </row>
    <row r="198" spans="1:65" s="13" customFormat="1">
      <c r="B198" s="205"/>
      <c r="C198" s="206"/>
      <c r="D198" s="207" t="s">
        <v>187</v>
      </c>
      <c r="E198" s="208" t="s">
        <v>1</v>
      </c>
      <c r="F198" s="209" t="s">
        <v>850</v>
      </c>
      <c r="G198" s="206"/>
      <c r="H198" s="210">
        <v>13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187</v>
      </c>
      <c r="AU198" s="216" t="s">
        <v>86</v>
      </c>
      <c r="AV198" s="13" t="s">
        <v>86</v>
      </c>
      <c r="AW198" s="13" t="s">
        <v>34</v>
      </c>
      <c r="AX198" s="13" t="s">
        <v>77</v>
      </c>
      <c r="AY198" s="216" t="s">
        <v>169</v>
      </c>
    </row>
    <row r="199" spans="1:65" s="13" customFormat="1">
      <c r="B199" s="205"/>
      <c r="C199" s="206"/>
      <c r="D199" s="207" t="s">
        <v>187</v>
      </c>
      <c r="E199" s="208" t="s">
        <v>1</v>
      </c>
      <c r="F199" s="209" t="s">
        <v>851</v>
      </c>
      <c r="G199" s="206"/>
      <c r="H199" s="210">
        <v>52.8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187</v>
      </c>
      <c r="AU199" s="216" t="s">
        <v>86</v>
      </c>
      <c r="AV199" s="13" t="s">
        <v>86</v>
      </c>
      <c r="AW199" s="13" t="s">
        <v>34</v>
      </c>
      <c r="AX199" s="13" t="s">
        <v>77</v>
      </c>
      <c r="AY199" s="216" t="s">
        <v>169</v>
      </c>
    </row>
    <row r="200" spans="1:65" s="13" customFormat="1">
      <c r="B200" s="205"/>
      <c r="C200" s="206"/>
      <c r="D200" s="207" t="s">
        <v>187</v>
      </c>
      <c r="E200" s="208" t="s">
        <v>1</v>
      </c>
      <c r="F200" s="209" t="s">
        <v>852</v>
      </c>
      <c r="G200" s="206"/>
      <c r="H200" s="210">
        <v>30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187</v>
      </c>
      <c r="AU200" s="216" t="s">
        <v>86</v>
      </c>
      <c r="AV200" s="13" t="s">
        <v>86</v>
      </c>
      <c r="AW200" s="13" t="s">
        <v>34</v>
      </c>
      <c r="AX200" s="13" t="s">
        <v>77</v>
      </c>
      <c r="AY200" s="216" t="s">
        <v>169</v>
      </c>
    </row>
    <row r="201" spans="1:65" s="13" customFormat="1">
      <c r="B201" s="205"/>
      <c r="C201" s="206"/>
      <c r="D201" s="207" t="s">
        <v>187</v>
      </c>
      <c r="E201" s="208" t="s">
        <v>1</v>
      </c>
      <c r="F201" s="209" t="s">
        <v>853</v>
      </c>
      <c r="G201" s="206"/>
      <c r="H201" s="210">
        <v>66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187</v>
      </c>
      <c r="AU201" s="216" t="s">
        <v>86</v>
      </c>
      <c r="AV201" s="13" t="s">
        <v>86</v>
      </c>
      <c r="AW201" s="13" t="s">
        <v>34</v>
      </c>
      <c r="AX201" s="13" t="s">
        <v>77</v>
      </c>
      <c r="AY201" s="216" t="s">
        <v>169</v>
      </c>
    </row>
    <row r="202" spans="1:65" s="14" customFormat="1">
      <c r="B202" s="217"/>
      <c r="C202" s="218"/>
      <c r="D202" s="207" t="s">
        <v>187</v>
      </c>
      <c r="E202" s="219" t="s">
        <v>1</v>
      </c>
      <c r="F202" s="220" t="s">
        <v>190</v>
      </c>
      <c r="G202" s="218"/>
      <c r="H202" s="221">
        <v>278.8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187</v>
      </c>
      <c r="AU202" s="227" t="s">
        <v>86</v>
      </c>
      <c r="AV202" s="14" t="s">
        <v>176</v>
      </c>
      <c r="AW202" s="14" t="s">
        <v>34</v>
      </c>
      <c r="AX202" s="14" t="s">
        <v>84</v>
      </c>
      <c r="AY202" s="227" t="s">
        <v>169</v>
      </c>
    </row>
    <row r="203" spans="1:65" s="2" customFormat="1" ht="24.2" customHeight="1">
      <c r="A203" s="35"/>
      <c r="B203" s="36"/>
      <c r="C203" s="192" t="s">
        <v>316</v>
      </c>
      <c r="D203" s="192" t="s">
        <v>171</v>
      </c>
      <c r="E203" s="193" t="s">
        <v>333</v>
      </c>
      <c r="F203" s="194" t="s">
        <v>334</v>
      </c>
      <c r="G203" s="195" t="s">
        <v>174</v>
      </c>
      <c r="H203" s="196">
        <v>278</v>
      </c>
      <c r="I203" s="197"/>
      <c r="J203" s="198">
        <f>ROUND(I203*H203,2)</f>
        <v>0</v>
      </c>
      <c r="K203" s="194" t="s">
        <v>185</v>
      </c>
      <c r="L203" s="40"/>
      <c r="M203" s="199" t="s">
        <v>1</v>
      </c>
      <c r="N203" s="200" t="s">
        <v>42</v>
      </c>
      <c r="O203" s="7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3" t="s">
        <v>176</v>
      </c>
      <c r="AT203" s="203" t="s">
        <v>171</v>
      </c>
      <c r="AU203" s="203" t="s">
        <v>86</v>
      </c>
      <c r="AY203" s="17" t="s">
        <v>169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84</v>
      </c>
      <c r="BK203" s="204">
        <f>ROUND(I203*H203,2)</f>
        <v>0</v>
      </c>
      <c r="BL203" s="17" t="s">
        <v>176</v>
      </c>
      <c r="BM203" s="203" t="s">
        <v>856</v>
      </c>
    </row>
    <row r="204" spans="1:65" s="2" customFormat="1" ht="19.5">
      <c r="A204" s="35"/>
      <c r="B204" s="36"/>
      <c r="C204" s="37"/>
      <c r="D204" s="207" t="s">
        <v>196</v>
      </c>
      <c r="E204" s="37"/>
      <c r="F204" s="228" t="s">
        <v>336</v>
      </c>
      <c r="G204" s="37"/>
      <c r="H204" s="37"/>
      <c r="I204" s="229"/>
      <c r="J204" s="37"/>
      <c r="K204" s="37"/>
      <c r="L204" s="40"/>
      <c r="M204" s="230"/>
      <c r="N204" s="231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196</v>
      </c>
      <c r="AU204" s="17" t="s">
        <v>86</v>
      </c>
    </row>
    <row r="205" spans="1:65" s="13" customFormat="1">
      <c r="B205" s="205"/>
      <c r="C205" s="206"/>
      <c r="D205" s="207" t="s">
        <v>187</v>
      </c>
      <c r="E205" s="208" t="s">
        <v>1</v>
      </c>
      <c r="F205" s="209" t="s">
        <v>820</v>
      </c>
      <c r="G205" s="206"/>
      <c r="H205" s="210">
        <v>278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187</v>
      </c>
      <c r="AU205" s="216" t="s">
        <v>86</v>
      </c>
      <c r="AV205" s="13" t="s">
        <v>86</v>
      </c>
      <c r="AW205" s="13" t="s">
        <v>34</v>
      </c>
      <c r="AX205" s="13" t="s">
        <v>84</v>
      </c>
      <c r="AY205" s="216" t="s">
        <v>169</v>
      </c>
    </row>
    <row r="206" spans="1:65" s="2" customFormat="1" ht="24.2" customHeight="1">
      <c r="A206" s="35"/>
      <c r="B206" s="36"/>
      <c r="C206" s="192" t="s">
        <v>320</v>
      </c>
      <c r="D206" s="192" t="s">
        <v>171</v>
      </c>
      <c r="E206" s="193" t="s">
        <v>362</v>
      </c>
      <c r="F206" s="194" t="s">
        <v>363</v>
      </c>
      <c r="G206" s="195" t="s">
        <v>174</v>
      </c>
      <c r="H206" s="196">
        <v>278.8</v>
      </c>
      <c r="I206" s="197"/>
      <c r="J206" s="198">
        <f>ROUND(I206*H206,2)</f>
        <v>0</v>
      </c>
      <c r="K206" s="194" t="s">
        <v>185</v>
      </c>
      <c r="L206" s="40"/>
      <c r="M206" s="199" t="s">
        <v>1</v>
      </c>
      <c r="N206" s="200" t="s">
        <v>42</v>
      </c>
      <c r="O206" s="72"/>
      <c r="P206" s="201">
        <f>O206*H206</f>
        <v>0</v>
      </c>
      <c r="Q206" s="201">
        <v>1.9425000000000001E-2</v>
      </c>
      <c r="R206" s="201">
        <f>Q206*H206</f>
        <v>5.4156900000000006</v>
      </c>
      <c r="S206" s="201">
        <v>0</v>
      </c>
      <c r="T206" s="20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3" t="s">
        <v>176</v>
      </c>
      <c r="AT206" s="203" t="s">
        <v>171</v>
      </c>
      <c r="AU206" s="203" t="s">
        <v>86</v>
      </c>
      <c r="AY206" s="17" t="s">
        <v>169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7" t="s">
        <v>84</v>
      </c>
      <c r="BK206" s="204">
        <f>ROUND(I206*H206,2)</f>
        <v>0</v>
      </c>
      <c r="BL206" s="17" t="s">
        <v>176</v>
      </c>
      <c r="BM206" s="203" t="s">
        <v>857</v>
      </c>
    </row>
    <row r="207" spans="1:65" s="2" customFormat="1" ht="19.5">
      <c r="A207" s="35"/>
      <c r="B207" s="36"/>
      <c r="C207" s="37"/>
      <c r="D207" s="207" t="s">
        <v>196</v>
      </c>
      <c r="E207" s="37"/>
      <c r="F207" s="228" t="s">
        <v>365</v>
      </c>
      <c r="G207" s="37"/>
      <c r="H207" s="37"/>
      <c r="I207" s="229"/>
      <c r="J207" s="37"/>
      <c r="K207" s="37"/>
      <c r="L207" s="40"/>
      <c r="M207" s="230"/>
      <c r="N207" s="231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7" t="s">
        <v>196</v>
      </c>
      <c r="AU207" s="17" t="s">
        <v>86</v>
      </c>
    </row>
    <row r="208" spans="1:65" s="13" customFormat="1">
      <c r="B208" s="205"/>
      <c r="C208" s="206"/>
      <c r="D208" s="207" t="s">
        <v>187</v>
      </c>
      <c r="E208" s="208" t="s">
        <v>1</v>
      </c>
      <c r="F208" s="209" t="s">
        <v>845</v>
      </c>
      <c r="G208" s="206"/>
      <c r="H208" s="210">
        <v>26.5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187</v>
      </c>
      <c r="AU208" s="216" t="s">
        <v>86</v>
      </c>
      <c r="AV208" s="13" t="s">
        <v>86</v>
      </c>
      <c r="AW208" s="13" t="s">
        <v>34</v>
      </c>
      <c r="AX208" s="13" t="s">
        <v>77</v>
      </c>
      <c r="AY208" s="216" t="s">
        <v>169</v>
      </c>
    </row>
    <row r="209" spans="1:65" s="13" customFormat="1">
      <c r="B209" s="205"/>
      <c r="C209" s="206"/>
      <c r="D209" s="207" t="s">
        <v>187</v>
      </c>
      <c r="E209" s="208" t="s">
        <v>1</v>
      </c>
      <c r="F209" s="209" t="s">
        <v>846</v>
      </c>
      <c r="G209" s="206"/>
      <c r="H209" s="210">
        <v>26.5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187</v>
      </c>
      <c r="AU209" s="216" t="s">
        <v>86</v>
      </c>
      <c r="AV209" s="13" t="s">
        <v>86</v>
      </c>
      <c r="AW209" s="13" t="s">
        <v>34</v>
      </c>
      <c r="AX209" s="13" t="s">
        <v>77</v>
      </c>
      <c r="AY209" s="216" t="s">
        <v>169</v>
      </c>
    </row>
    <row r="210" spans="1:65" s="13" customFormat="1">
      <c r="B210" s="205"/>
      <c r="C210" s="206"/>
      <c r="D210" s="207" t="s">
        <v>187</v>
      </c>
      <c r="E210" s="208" t="s">
        <v>1</v>
      </c>
      <c r="F210" s="209" t="s">
        <v>847</v>
      </c>
      <c r="G210" s="206"/>
      <c r="H210" s="210">
        <v>25.5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187</v>
      </c>
      <c r="AU210" s="216" t="s">
        <v>86</v>
      </c>
      <c r="AV210" s="13" t="s">
        <v>86</v>
      </c>
      <c r="AW210" s="13" t="s">
        <v>34</v>
      </c>
      <c r="AX210" s="13" t="s">
        <v>77</v>
      </c>
      <c r="AY210" s="216" t="s">
        <v>169</v>
      </c>
    </row>
    <row r="211" spans="1:65" s="13" customFormat="1">
      <c r="B211" s="205"/>
      <c r="C211" s="206"/>
      <c r="D211" s="207" t="s">
        <v>187</v>
      </c>
      <c r="E211" s="208" t="s">
        <v>1</v>
      </c>
      <c r="F211" s="209" t="s">
        <v>848</v>
      </c>
      <c r="G211" s="206"/>
      <c r="H211" s="210">
        <v>13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187</v>
      </c>
      <c r="AU211" s="216" t="s">
        <v>86</v>
      </c>
      <c r="AV211" s="13" t="s">
        <v>86</v>
      </c>
      <c r="AW211" s="13" t="s">
        <v>34</v>
      </c>
      <c r="AX211" s="13" t="s">
        <v>77</v>
      </c>
      <c r="AY211" s="216" t="s">
        <v>169</v>
      </c>
    </row>
    <row r="212" spans="1:65" s="13" customFormat="1">
      <c r="B212" s="205"/>
      <c r="C212" s="206"/>
      <c r="D212" s="207" t="s">
        <v>187</v>
      </c>
      <c r="E212" s="208" t="s">
        <v>1</v>
      </c>
      <c r="F212" s="209" t="s">
        <v>849</v>
      </c>
      <c r="G212" s="206"/>
      <c r="H212" s="210">
        <v>25.5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187</v>
      </c>
      <c r="AU212" s="216" t="s">
        <v>86</v>
      </c>
      <c r="AV212" s="13" t="s">
        <v>86</v>
      </c>
      <c r="AW212" s="13" t="s">
        <v>34</v>
      </c>
      <c r="AX212" s="13" t="s">
        <v>77</v>
      </c>
      <c r="AY212" s="216" t="s">
        <v>169</v>
      </c>
    </row>
    <row r="213" spans="1:65" s="13" customFormat="1">
      <c r="B213" s="205"/>
      <c r="C213" s="206"/>
      <c r="D213" s="207" t="s">
        <v>187</v>
      </c>
      <c r="E213" s="208" t="s">
        <v>1</v>
      </c>
      <c r="F213" s="209" t="s">
        <v>850</v>
      </c>
      <c r="G213" s="206"/>
      <c r="H213" s="210">
        <v>13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187</v>
      </c>
      <c r="AU213" s="216" t="s">
        <v>86</v>
      </c>
      <c r="AV213" s="13" t="s">
        <v>86</v>
      </c>
      <c r="AW213" s="13" t="s">
        <v>34</v>
      </c>
      <c r="AX213" s="13" t="s">
        <v>77</v>
      </c>
      <c r="AY213" s="216" t="s">
        <v>169</v>
      </c>
    </row>
    <row r="214" spans="1:65" s="13" customFormat="1">
      <c r="B214" s="205"/>
      <c r="C214" s="206"/>
      <c r="D214" s="207" t="s">
        <v>187</v>
      </c>
      <c r="E214" s="208" t="s">
        <v>1</v>
      </c>
      <c r="F214" s="209" t="s">
        <v>851</v>
      </c>
      <c r="G214" s="206"/>
      <c r="H214" s="210">
        <v>52.8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187</v>
      </c>
      <c r="AU214" s="216" t="s">
        <v>86</v>
      </c>
      <c r="AV214" s="13" t="s">
        <v>86</v>
      </c>
      <c r="AW214" s="13" t="s">
        <v>34</v>
      </c>
      <c r="AX214" s="13" t="s">
        <v>77</v>
      </c>
      <c r="AY214" s="216" t="s">
        <v>169</v>
      </c>
    </row>
    <row r="215" spans="1:65" s="13" customFormat="1">
      <c r="B215" s="205"/>
      <c r="C215" s="206"/>
      <c r="D215" s="207" t="s">
        <v>187</v>
      </c>
      <c r="E215" s="208" t="s">
        <v>1</v>
      </c>
      <c r="F215" s="209" t="s">
        <v>852</v>
      </c>
      <c r="G215" s="206"/>
      <c r="H215" s="210">
        <v>30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187</v>
      </c>
      <c r="AU215" s="216" t="s">
        <v>86</v>
      </c>
      <c r="AV215" s="13" t="s">
        <v>86</v>
      </c>
      <c r="AW215" s="13" t="s">
        <v>34</v>
      </c>
      <c r="AX215" s="13" t="s">
        <v>77</v>
      </c>
      <c r="AY215" s="216" t="s">
        <v>169</v>
      </c>
    </row>
    <row r="216" spans="1:65" s="13" customFormat="1">
      <c r="B216" s="205"/>
      <c r="C216" s="206"/>
      <c r="D216" s="207" t="s">
        <v>187</v>
      </c>
      <c r="E216" s="208" t="s">
        <v>1</v>
      </c>
      <c r="F216" s="209" t="s">
        <v>853</v>
      </c>
      <c r="G216" s="206"/>
      <c r="H216" s="210">
        <v>66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187</v>
      </c>
      <c r="AU216" s="216" t="s">
        <v>86</v>
      </c>
      <c r="AV216" s="13" t="s">
        <v>86</v>
      </c>
      <c r="AW216" s="13" t="s">
        <v>34</v>
      </c>
      <c r="AX216" s="13" t="s">
        <v>77</v>
      </c>
      <c r="AY216" s="216" t="s">
        <v>169</v>
      </c>
    </row>
    <row r="217" spans="1:65" s="14" customFormat="1">
      <c r="B217" s="217"/>
      <c r="C217" s="218"/>
      <c r="D217" s="207" t="s">
        <v>187</v>
      </c>
      <c r="E217" s="219" t="s">
        <v>1</v>
      </c>
      <c r="F217" s="220" t="s">
        <v>190</v>
      </c>
      <c r="G217" s="218"/>
      <c r="H217" s="221">
        <v>278.8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187</v>
      </c>
      <c r="AU217" s="227" t="s">
        <v>86</v>
      </c>
      <c r="AV217" s="14" t="s">
        <v>176</v>
      </c>
      <c r="AW217" s="14" t="s">
        <v>34</v>
      </c>
      <c r="AX217" s="14" t="s">
        <v>84</v>
      </c>
      <c r="AY217" s="227" t="s">
        <v>169</v>
      </c>
    </row>
    <row r="218" spans="1:65" s="2" customFormat="1" ht="24.2" customHeight="1">
      <c r="A218" s="35"/>
      <c r="B218" s="36"/>
      <c r="C218" s="192" t="s">
        <v>332</v>
      </c>
      <c r="D218" s="192" t="s">
        <v>171</v>
      </c>
      <c r="E218" s="193" t="s">
        <v>355</v>
      </c>
      <c r="F218" s="194" t="s">
        <v>356</v>
      </c>
      <c r="G218" s="195" t="s">
        <v>174</v>
      </c>
      <c r="H218" s="196">
        <v>278.8</v>
      </c>
      <c r="I218" s="197"/>
      <c r="J218" s="198">
        <f>ROUND(I218*H218,2)</f>
        <v>0</v>
      </c>
      <c r="K218" s="194" t="s">
        <v>185</v>
      </c>
      <c r="L218" s="40"/>
      <c r="M218" s="199" t="s">
        <v>1</v>
      </c>
      <c r="N218" s="200" t="s">
        <v>42</v>
      </c>
      <c r="O218" s="72"/>
      <c r="P218" s="201">
        <f>O218*H218</f>
        <v>0</v>
      </c>
      <c r="Q218" s="201">
        <v>3.8850000000000003E-2</v>
      </c>
      <c r="R218" s="201">
        <f>Q218*H218</f>
        <v>10.831380000000001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176</v>
      </c>
      <c r="AT218" s="203" t="s">
        <v>171</v>
      </c>
      <c r="AU218" s="203" t="s">
        <v>86</v>
      </c>
      <c r="AY218" s="17" t="s">
        <v>169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84</v>
      </c>
      <c r="BK218" s="204">
        <f>ROUND(I218*H218,2)</f>
        <v>0</v>
      </c>
      <c r="BL218" s="17" t="s">
        <v>176</v>
      </c>
      <c r="BM218" s="203" t="s">
        <v>858</v>
      </c>
    </row>
    <row r="219" spans="1:65" s="2" customFormat="1" ht="19.5">
      <c r="A219" s="35"/>
      <c r="B219" s="36"/>
      <c r="C219" s="37"/>
      <c r="D219" s="207" t="s">
        <v>196</v>
      </c>
      <c r="E219" s="37"/>
      <c r="F219" s="228" t="s">
        <v>358</v>
      </c>
      <c r="G219" s="37"/>
      <c r="H219" s="37"/>
      <c r="I219" s="229"/>
      <c r="J219" s="37"/>
      <c r="K219" s="37"/>
      <c r="L219" s="40"/>
      <c r="M219" s="230"/>
      <c r="N219" s="231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196</v>
      </c>
      <c r="AU219" s="17" t="s">
        <v>86</v>
      </c>
    </row>
    <row r="220" spans="1:65" s="13" customFormat="1">
      <c r="B220" s="205"/>
      <c r="C220" s="206"/>
      <c r="D220" s="207" t="s">
        <v>187</v>
      </c>
      <c r="E220" s="208" t="s">
        <v>1</v>
      </c>
      <c r="F220" s="209" t="s">
        <v>845</v>
      </c>
      <c r="G220" s="206"/>
      <c r="H220" s="210">
        <v>26.5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187</v>
      </c>
      <c r="AU220" s="216" t="s">
        <v>86</v>
      </c>
      <c r="AV220" s="13" t="s">
        <v>86</v>
      </c>
      <c r="AW220" s="13" t="s">
        <v>34</v>
      </c>
      <c r="AX220" s="13" t="s">
        <v>77</v>
      </c>
      <c r="AY220" s="216" t="s">
        <v>169</v>
      </c>
    </row>
    <row r="221" spans="1:65" s="13" customFormat="1">
      <c r="B221" s="205"/>
      <c r="C221" s="206"/>
      <c r="D221" s="207" t="s">
        <v>187</v>
      </c>
      <c r="E221" s="208" t="s">
        <v>1</v>
      </c>
      <c r="F221" s="209" t="s">
        <v>846</v>
      </c>
      <c r="G221" s="206"/>
      <c r="H221" s="210">
        <v>26.5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187</v>
      </c>
      <c r="AU221" s="216" t="s">
        <v>86</v>
      </c>
      <c r="AV221" s="13" t="s">
        <v>86</v>
      </c>
      <c r="AW221" s="13" t="s">
        <v>34</v>
      </c>
      <c r="AX221" s="13" t="s">
        <v>77</v>
      </c>
      <c r="AY221" s="216" t="s">
        <v>169</v>
      </c>
    </row>
    <row r="222" spans="1:65" s="13" customFormat="1">
      <c r="B222" s="205"/>
      <c r="C222" s="206"/>
      <c r="D222" s="207" t="s">
        <v>187</v>
      </c>
      <c r="E222" s="208" t="s">
        <v>1</v>
      </c>
      <c r="F222" s="209" t="s">
        <v>847</v>
      </c>
      <c r="G222" s="206"/>
      <c r="H222" s="210">
        <v>25.5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187</v>
      </c>
      <c r="AU222" s="216" t="s">
        <v>86</v>
      </c>
      <c r="AV222" s="13" t="s">
        <v>86</v>
      </c>
      <c r="AW222" s="13" t="s">
        <v>34</v>
      </c>
      <c r="AX222" s="13" t="s">
        <v>77</v>
      </c>
      <c r="AY222" s="216" t="s">
        <v>169</v>
      </c>
    </row>
    <row r="223" spans="1:65" s="13" customFormat="1">
      <c r="B223" s="205"/>
      <c r="C223" s="206"/>
      <c r="D223" s="207" t="s">
        <v>187</v>
      </c>
      <c r="E223" s="208" t="s">
        <v>1</v>
      </c>
      <c r="F223" s="209" t="s">
        <v>848</v>
      </c>
      <c r="G223" s="206"/>
      <c r="H223" s="210">
        <v>13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187</v>
      </c>
      <c r="AU223" s="216" t="s">
        <v>86</v>
      </c>
      <c r="AV223" s="13" t="s">
        <v>86</v>
      </c>
      <c r="AW223" s="13" t="s">
        <v>34</v>
      </c>
      <c r="AX223" s="13" t="s">
        <v>77</v>
      </c>
      <c r="AY223" s="216" t="s">
        <v>169</v>
      </c>
    </row>
    <row r="224" spans="1:65" s="13" customFormat="1">
      <c r="B224" s="205"/>
      <c r="C224" s="206"/>
      <c r="D224" s="207" t="s">
        <v>187</v>
      </c>
      <c r="E224" s="208" t="s">
        <v>1</v>
      </c>
      <c r="F224" s="209" t="s">
        <v>849</v>
      </c>
      <c r="G224" s="206"/>
      <c r="H224" s="210">
        <v>25.5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187</v>
      </c>
      <c r="AU224" s="216" t="s">
        <v>86</v>
      </c>
      <c r="AV224" s="13" t="s">
        <v>86</v>
      </c>
      <c r="AW224" s="13" t="s">
        <v>34</v>
      </c>
      <c r="AX224" s="13" t="s">
        <v>77</v>
      </c>
      <c r="AY224" s="216" t="s">
        <v>169</v>
      </c>
    </row>
    <row r="225" spans="1:65" s="13" customFormat="1">
      <c r="B225" s="205"/>
      <c r="C225" s="206"/>
      <c r="D225" s="207" t="s">
        <v>187</v>
      </c>
      <c r="E225" s="208" t="s">
        <v>1</v>
      </c>
      <c r="F225" s="209" t="s">
        <v>850</v>
      </c>
      <c r="G225" s="206"/>
      <c r="H225" s="210">
        <v>13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187</v>
      </c>
      <c r="AU225" s="216" t="s">
        <v>86</v>
      </c>
      <c r="AV225" s="13" t="s">
        <v>86</v>
      </c>
      <c r="AW225" s="13" t="s">
        <v>34</v>
      </c>
      <c r="AX225" s="13" t="s">
        <v>77</v>
      </c>
      <c r="AY225" s="216" t="s">
        <v>169</v>
      </c>
    </row>
    <row r="226" spans="1:65" s="13" customFormat="1">
      <c r="B226" s="205"/>
      <c r="C226" s="206"/>
      <c r="D226" s="207" t="s">
        <v>187</v>
      </c>
      <c r="E226" s="208" t="s">
        <v>1</v>
      </c>
      <c r="F226" s="209" t="s">
        <v>851</v>
      </c>
      <c r="G226" s="206"/>
      <c r="H226" s="210">
        <v>52.8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187</v>
      </c>
      <c r="AU226" s="216" t="s">
        <v>86</v>
      </c>
      <c r="AV226" s="13" t="s">
        <v>86</v>
      </c>
      <c r="AW226" s="13" t="s">
        <v>34</v>
      </c>
      <c r="AX226" s="13" t="s">
        <v>77</v>
      </c>
      <c r="AY226" s="216" t="s">
        <v>169</v>
      </c>
    </row>
    <row r="227" spans="1:65" s="13" customFormat="1">
      <c r="B227" s="205"/>
      <c r="C227" s="206"/>
      <c r="D227" s="207" t="s">
        <v>187</v>
      </c>
      <c r="E227" s="208" t="s">
        <v>1</v>
      </c>
      <c r="F227" s="209" t="s">
        <v>852</v>
      </c>
      <c r="G227" s="206"/>
      <c r="H227" s="210">
        <v>30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187</v>
      </c>
      <c r="AU227" s="216" t="s">
        <v>86</v>
      </c>
      <c r="AV227" s="13" t="s">
        <v>86</v>
      </c>
      <c r="AW227" s="13" t="s">
        <v>34</v>
      </c>
      <c r="AX227" s="13" t="s">
        <v>77</v>
      </c>
      <c r="AY227" s="216" t="s">
        <v>169</v>
      </c>
    </row>
    <row r="228" spans="1:65" s="13" customFormat="1">
      <c r="B228" s="205"/>
      <c r="C228" s="206"/>
      <c r="D228" s="207" t="s">
        <v>187</v>
      </c>
      <c r="E228" s="208" t="s">
        <v>1</v>
      </c>
      <c r="F228" s="209" t="s">
        <v>853</v>
      </c>
      <c r="G228" s="206"/>
      <c r="H228" s="210">
        <v>66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187</v>
      </c>
      <c r="AU228" s="216" t="s">
        <v>86</v>
      </c>
      <c r="AV228" s="13" t="s">
        <v>86</v>
      </c>
      <c r="AW228" s="13" t="s">
        <v>34</v>
      </c>
      <c r="AX228" s="13" t="s">
        <v>77</v>
      </c>
      <c r="AY228" s="216" t="s">
        <v>169</v>
      </c>
    </row>
    <row r="229" spans="1:65" s="14" customFormat="1">
      <c r="B229" s="217"/>
      <c r="C229" s="218"/>
      <c r="D229" s="207" t="s">
        <v>187</v>
      </c>
      <c r="E229" s="219" t="s">
        <v>1</v>
      </c>
      <c r="F229" s="220" t="s">
        <v>190</v>
      </c>
      <c r="G229" s="218"/>
      <c r="H229" s="221">
        <v>278.8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187</v>
      </c>
      <c r="AU229" s="227" t="s">
        <v>86</v>
      </c>
      <c r="AV229" s="14" t="s">
        <v>176</v>
      </c>
      <c r="AW229" s="14" t="s">
        <v>34</v>
      </c>
      <c r="AX229" s="14" t="s">
        <v>84</v>
      </c>
      <c r="AY229" s="227" t="s">
        <v>169</v>
      </c>
    </row>
    <row r="230" spans="1:65" s="2" customFormat="1" ht="24.2" customHeight="1">
      <c r="A230" s="35"/>
      <c r="B230" s="36"/>
      <c r="C230" s="192" t="s">
        <v>338</v>
      </c>
      <c r="D230" s="192" t="s">
        <v>171</v>
      </c>
      <c r="E230" s="193" t="s">
        <v>367</v>
      </c>
      <c r="F230" s="194" t="s">
        <v>368</v>
      </c>
      <c r="G230" s="195" t="s">
        <v>174</v>
      </c>
      <c r="H230" s="196">
        <v>278.8</v>
      </c>
      <c r="I230" s="197"/>
      <c r="J230" s="198">
        <f>ROUND(I230*H230,2)</f>
        <v>0</v>
      </c>
      <c r="K230" s="194" t="s">
        <v>185</v>
      </c>
      <c r="L230" s="40"/>
      <c r="M230" s="199" t="s">
        <v>1</v>
      </c>
      <c r="N230" s="200" t="s">
        <v>42</v>
      </c>
      <c r="O230" s="72"/>
      <c r="P230" s="201">
        <f>O230*H230</f>
        <v>0</v>
      </c>
      <c r="Q230" s="201">
        <v>3.15E-3</v>
      </c>
      <c r="R230" s="201">
        <f>Q230*H230</f>
        <v>0.87822</v>
      </c>
      <c r="S230" s="201">
        <v>0</v>
      </c>
      <c r="T230" s="20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3" t="s">
        <v>176</v>
      </c>
      <c r="AT230" s="203" t="s">
        <v>171</v>
      </c>
      <c r="AU230" s="203" t="s">
        <v>86</v>
      </c>
      <c r="AY230" s="17" t="s">
        <v>169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84</v>
      </c>
      <c r="BK230" s="204">
        <f>ROUND(I230*H230,2)</f>
        <v>0</v>
      </c>
      <c r="BL230" s="17" t="s">
        <v>176</v>
      </c>
      <c r="BM230" s="203" t="s">
        <v>859</v>
      </c>
    </row>
    <row r="231" spans="1:65" s="13" customFormat="1">
      <c r="B231" s="205"/>
      <c r="C231" s="206"/>
      <c r="D231" s="207" t="s">
        <v>187</v>
      </c>
      <c r="E231" s="208" t="s">
        <v>1</v>
      </c>
      <c r="F231" s="209" t="s">
        <v>845</v>
      </c>
      <c r="G231" s="206"/>
      <c r="H231" s="210">
        <v>26.5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187</v>
      </c>
      <c r="AU231" s="216" t="s">
        <v>86</v>
      </c>
      <c r="AV231" s="13" t="s">
        <v>86</v>
      </c>
      <c r="AW231" s="13" t="s">
        <v>34</v>
      </c>
      <c r="AX231" s="13" t="s">
        <v>77</v>
      </c>
      <c r="AY231" s="216" t="s">
        <v>169</v>
      </c>
    </row>
    <row r="232" spans="1:65" s="13" customFormat="1">
      <c r="B232" s="205"/>
      <c r="C232" s="206"/>
      <c r="D232" s="207" t="s">
        <v>187</v>
      </c>
      <c r="E232" s="208" t="s">
        <v>1</v>
      </c>
      <c r="F232" s="209" t="s">
        <v>846</v>
      </c>
      <c r="G232" s="206"/>
      <c r="H232" s="210">
        <v>26.5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187</v>
      </c>
      <c r="AU232" s="216" t="s">
        <v>86</v>
      </c>
      <c r="AV232" s="13" t="s">
        <v>86</v>
      </c>
      <c r="AW232" s="13" t="s">
        <v>34</v>
      </c>
      <c r="AX232" s="13" t="s">
        <v>77</v>
      </c>
      <c r="AY232" s="216" t="s">
        <v>169</v>
      </c>
    </row>
    <row r="233" spans="1:65" s="13" customFormat="1">
      <c r="B233" s="205"/>
      <c r="C233" s="206"/>
      <c r="D233" s="207" t="s">
        <v>187</v>
      </c>
      <c r="E233" s="208" t="s">
        <v>1</v>
      </c>
      <c r="F233" s="209" t="s">
        <v>847</v>
      </c>
      <c r="G233" s="206"/>
      <c r="H233" s="210">
        <v>25.5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187</v>
      </c>
      <c r="AU233" s="216" t="s">
        <v>86</v>
      </c>
      <c r="AV233" s="13" t="s">
        <v>86</v>
      </c>
      <c r="AW233" s="13" t="s">
        <v>34</v>
      </c>
      <c r="AX233" s="13" t="s">
        <v>77</v>
      </c>
      <c r="AY233" s="216" t="s">
        <v>169</v>
      </c>
    </row>
    <row r="234" spans="1:65" s="13" customFormat="1">
      <c r="B234" s="205"/>
      <c r="C234" s="206"/>
      <c r="D234" s="207" t="s">
        <v>187</v>
      </c>
      <c r="E234" s="208" t="s">
        <v>1</v>
      </c>
      <c r="F234" s="209" t="s">
        <v>848</v>
      </c>
      <c r="G234" s="206"/>
      <c r="H234" s="210">
        <v>13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187</v>
      </c>
      <c r="AU234" s="216" t="s">
        <v>86</v>
      </c>
      <c r="AV234" s="13" t="s">
        <v>86</v>
      </c>
      <c r="AW234" s="13" t="s">
        <v>34</v>
      </c>
      <c r="AX234" s="13" t="s">
        <v>77</v>
      </c>
      <c r="AY234" s="216" t="s">
        <v>169</v>
      </c>
    </row>
    <row r="235" spans="1:65" s="13" customFormat="1">
      <c r="B235" s="205"/>
      <c r="C235" s="206"/>
      <c r="D235" s="207" t="s">
        <v>187</v>
      </c>
      <c r="E235" s="208" t="s">
        <v>1</v>
      </c>
      <c r="F235" s="209" t="s">
        <v>849</v>
      </c>
      <c r="G235" s="206"/>
      <c r="H235" s="210">
        <v>25.5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187</v>
      </c>
      <c r="AU235" s="216" t="s">
        <v>86</v>
      </c>
      <c r="AV235" s="13" t="s">
        <v>86</v>
      </c>
      <c r="AW235" s="13" t="s">
        <v>34</v>
      </c>
      <c r="AX235" s="13" t="s">
        <v>77</v>
      </c>
      <c r="AY235" s="216" t="s">
        <v>169</v>
      </c>
    </row>
    <row r="236" spans="1:65" s="13" customFormat="1">
      <c r="B236" s="205"/>
      <c r="C236" s="206"/>
      <c r="D236" s="207" t="s">
        <v>187</v>
      </c>
      <c r="E236" s="208" t="s">
        <v>1</v>
      </c>
      <c r="F236" s="209" t="s">
        <v>850</v>
      </c>
      <c r="G236" s="206"/>
      <c r="H236" s="210">
        <v>13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187</v>
      </c>
      <c r="AU236" s="216" t="s">
        <v>86</v>
      </c>
      <c r="AV236" s="13" t="s">
        <v>86</v>
      </c>
      <c r="AW236" s="13" t="s">
        <v>34</v>
      </c>
      <c r="AX236" s="13" t="s">
        <v>77</v>
      </c>
      <c r="AY236" s="216" t="s">
        <v>169</v>
      </c>
    </row>
    <row r="237" spans="1:65" s="13" customFormat="1">
      <c r="B237" s="205"/>
      <c r="C237" s="206"/>
      <c r="D237" s="207" t="s">
        <v>187</v>
      </c>
      <c r="E237" s="208" t="s">
        <v>1</v>
      </c>
      <c r="F237" s="209" t="s">
        <v>851</v>
      </c>
      <c r="G237" s="206"/>
      <c r="H237" s="210">
        <v>52.8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187</v>
      </c>
      <c r="AU237" s="216" t="s">
        <v>86</v>
      </c>
      <c r="AV237" s="13" t="s">
        <v>86</v>
      </c>
      <c r="AW237" s="13" t="s">
        <v>34</v>
      </c>
      <c r="AX237" s="13" t="s">
        <v>77</v>
      </c>
      <c r="AY237" s="216" t="s">
        <v>169</v>
      </c>
    </row>
    <row r="238" spans="1:65" s="13" customFormat="1">
      <c r="B238" s="205"/>
      <c r="C238" s="206"/>
      <c r="D238" s="207" t="s">
        <v>187</v>
      </c>
      <c r="E238" s="208" t="s">
        <v>1</v>
      </c>
      <c r="F238" s="209" t="s">
        <v>852</v>
      </c>
      <c r="G238" s="206"/>
      <c r="H238" s="210">
        <v>30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187</v>
      </c>
      <c r="AU238" s="216" t="s">
        <v>86</v>
      </c>
      <c r="AV238" s="13" t="s">
        <v>86</v>
      </c>
      <c r="AW238" s="13" t="s">
        <v>34</v>
      </c>
      <c r="AX238" s="13" t="s">
        <v>77</v>
      </c>
      <c r="AY238" s="216" t="s">
        <v>169</v>
      </c>
    </row>
    <row r="239" spans="1:65" s="13" customFormat="1">
      <c r="B239" s="205"/>
      <c r="C239" s="206"/>
      <c r="D239" s="207" t="s">
        <v>187</v>
      </c>
      <c r="E239" s="208" t="s">
        <v>1</v>
      </c>
      <c r="F239" s="209" t="s">
        <v>853</v>
      </c>
      <c r="G239" s="206"/>
      <c r="H239" s="210">
        <v>66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187</v>
      </c>
      <c r="AU239" s="216" t="s">
        <v>86</v>
      </c>
      <c r="AV239" s="13" t="s">
        <v>86</v>
      </c>
      <c r="AW239" s="13" t="s">
        <v>34</v>
      </c>
      <c r="AX239" s="13" t="s">
        <v>77</v>
      </c>
      <c r="AY239" s="216" t="s">
        <v>169</v>
      </c>
    </row>
    <row r="240" spans="1:65" s="14" customFormat="1">
      <c r="B240" s="217"/>
      <c r="C240" s="218"/>
      <c r="D240" s="207" t="s">
        <v>187</v>
      </c>
      <c r="E240" s="219" t="s">
        <v>1</v>
      </c>
      <c r="F240" s="220" t="s">
        <v>190</v>
      </c>
      <c r="G240" s="218"/>
      <c r="H240" s="221">
        <v>278.8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187</v>
      </c>
      <c r="AU240" s="227" t="s">
        <v>86</v>
      </c>
      <c r="AV240" s="14" t="s">
        <v>176</v>
      </c>
      <c r="AW240" s="14" t="s">
        <v>34</v>
      </c>
      <c r="AX240" s="14" t="s">
        <v>84</v>
      </c>
      <c r="AY240" s="227" t="s">
        <v>169</v>
      </c>
    </row>
    <row r="241" spans="1:65" s="2" customFormat="1" ht="14.45" customHeight="1">
      <c r="A241" s="35"/>
      <c r="B241" s="36"/>
      <c r="C241" s="192" t="s">
        <v>342</v>
      </c>
      <c r="D241" s="192" t="s">
        <v>171</v>
      </c>
      <c r="E241" s="193" t="s">
        <v>860</v>
      </c>
      <c r="F241" s="194" t="s">
        <v>861</v>
      </c>
      <c r="G241" s="195" t="s">
        <v>174</v>
      </c>
      <c r="H241" s="196">
        <v>278.8</v>
      </c>
      <c r="I241" s="197"/>
      <c r="J241" s="198">
        <f>ROUND(I241*H241,2)</f>
        <v>0</v>
      </c>
      <c r="K241" s="194" t="s">
        <v>185</v>
      </c>
      <c r="L241" s="40"/>
      <c r="M241" s="199" t="s">
        <v>1</v>
      </c>
      <c r="N241" s="200" t="s">
        <v>42</v>
      </c>
      <c r="O241" s="72"/>
      <c r="P241" s="201">
        <f>O241*H241</f>
        <v>0</v>
      </c>
      <c r="Q241" s="201">
        <v>4.0400000000000001E-4</v>
      </c>
      <c r="R241" s="201">
        <f>Q241*H241</f>
        <v>0.1126352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176</v>
      </c>
      <c r="AT241" s="203" t="s">
        <v>171</v>
      </c>
      <c r="AU241" s="203" t="s">
        <v>86</v>
      </c>
      <c r="AY241" s="17" t="s">
        <v>169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7" t="s">
        <v>84</v>
      </c>
      <c r="BK241" s="204">
        <f>ROUND(I241*H241,2)</f>
        <v>0</v>
      </c>
      <c r="BL241" s="17" t="s">
        <v>176</v>
      </c>
      <c r="BM241" s="203" t="s">
        <v>862</v>
      </c>
    </row>
    <row r="242" spans="1:65" s="12" customFormat="1" ht="22.9" customHeight="1">
      <c r="B242" s="176"/>
      <c r="C242" s="177"/>
      <c r="D242" s="178" t="s">
        <v>76</v>
      </c>
      <c r="E242" s="190" t="s">
        <v>395</v>
      </c>
      <c r="F242" s="190" t="s">
        <v>396</v>
      </c>
      <c r="G242" s="177"/>
      <c r="H242" s="177"/>
      <c r="I242" s="180"/>
      <c r="J242" s="191">
        <f>BK242</f>
        <v>0</v>
      </c>
      <c r="K242" s="177"/>
      <c r="L242" s="182"/>
      <c r="M242" s="183"/>
      <c r="N242" s="184"/>
      <c r="O242" s="184"/>
      <c r="P242" s="185">
        <f>SUM(P243:P254)</f>
        <v>0</v>
      </c>
      <c r="Q242" s="184"/>
      <c r="R242" s="185">
        <f>SUM(R243:R254)</f>
        <v>0</v>
      </c>
      <c r="S242" s="184"/>
      <c r="T242" s="186">
        <f>SUM(T243:T254)</f>
        <v>0</v>
      </c>
      <c r="AR242" s="187" t="s">
        <v>84</v>
      </c>
      <c r="AT242" s="188" t="s">
        <v>76</v>
      </c>
      <c r="AU242" s="188" t="s">
        <v>84</v>
      </c>
      <c r="AY242" s="187" t="s">
        <v>169</v>
      </c>
      <c r="BK242" s="189">
        <f>SUM(BK243:BK254)</f>
        <v>0</v>
      </c>
    </row>
    <row r="243" spans="1:65" s="2" customFormat="1" ht="24.2" customHeight="1">
      <c r="A243" s="35"/>
      <c r="B243" s="36"/>
      <c r="C243" s="192" t="s">
        <v>346</v>
      </c>
      <c r="D243" s="192" t="s">
        <v>171</v>
      </c>
      <c r="E243" s="193" t="s">
        <v>398</v>
      </c>
      <c r="F243" s="194" t="s">
        <v>399</v>
      </c>
      <c r="G243" s="195" t="s">
        <v>220</v>
      </c>
      <c r="H243" s="196">
        <v>52.363</v>
      </c>
      <c r="I243" s="197"/>
      <c r="J243" s="198">
        <f>ROUND(I243*H243,2)</f>
        <v>0</v>
      </c>
      <c r="K243" s="194" t="s">
        <v>185</v>
      </c>
      <c r="L243" s="40"/>
      <c r="M243" s="199" t="s">
        <v>1</v>
      </c>
      <c r="N243" s="200" t="s">
        <v>42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176</v>
      </c>
      <c r="AT243" s="203" t="s">
        <v>171</v>
      </c>
      <c r="AU243" s="203" t="s">
        <v>86</v>
      </c>
      <c r="AY243" s="17" t="s">
        <v>169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7" t="s">
        <v>84</v>
      </c>
      <c r="BK243" s="204">
        <f>ROUND(I243*H243,2)</f>
        <v>0</v>
      </c>
      <c r="BL243" s="17" t="s">
        <v>176</v>
      </c>
      <c r="BM243" s="203" t="s">
        <v>863</v>
      </c>
    </row>
    <row r="244" spans="1:65" s="2" customFormat="1" ht="24.2" customHeight="1">
      <c r="A244" s="35"/>
      <c r="B244" s="36"/>
      <c r="C244" s="192" t="s">
        <v>350</v>
      </c>
      <c r="D244" s="192" t="s">
        <v>171</v>
      </c>
      <c r="E244" s="193" t="s">
        <v>402</v>
      </c>
      <c r="F244" s="194" t="s">
        <v>403</v>
      </c>
      <c r="G244" s="195" t="s">
        <v>220</v>
      </c>
      <c r="H244" s="196">
        <v>1047.0999999999999</v>
      </c>
      <c r="I244" s="197"/>
      <c r="J244" s="198">
        <f>ROUND(I244*H244,2)</f>
        <v>0</v>
      </c>
      <c r="K244" s="194" t="s">
        <v>185</v>
      </c>
      <c r="L244" s="40"/>
      <c r="M244" s="199" t="s">
        <v>1</v>
      </c>
      <c r="N244" s="200" t="s">
        <v>42</v>
      </c>
      <c r="O244" s="7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3" t="s">
        <v>176</v>
      </c>
      <c r="AT244" s="203" t="s">
        <v>171</v>
      </c>
      <c r="AU244" s="203" t="s">
        <v>86</v>
      </c>
      <c r="AY244" s="17" t="s">
        <v>169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7" t="s">
        <v>84</v>
      </c>
      <c r="BK244" s="204">
        <f>ROUND(I244*H244,2)</f>
        <v>0</v>
      </c>
      <c r="BL244" s="17" t="s">
        <v>176</v>
      </c>
      <c r="BM244" s="203" t="s">
        <v>864</v>
      </c>
    </row>
    <row r="245" spans="1:65" s="2" customFormat="1" ht="19.5">
      <c r="A245" s="35"/>
      <c r="B245" s="36"/>
      <c r="C245" s="37"/>
      <c r="D245" s="207" t="s">
        <v>196</v>
      </c>
      <c r="E245" s="37"/>
      <c r="F245" s="228" t="s">
        <v>405</v>
      </c>
      <c r="G245" s="37"/>
      <c r="H245" s="37"/>
      <c r="I245" s="229"/>
      <c r="J245" s="37"/>
      <c r="K245" s="37"/>
      <c r="L245" s="40"/>
      <c r="M245" s="230"/>
      <c r="N245" s="231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7" t="s">
        <v>196</v>
      </c>
      <c r="AU245" s="17" t="s">
        <v>86</v>
      </c>
    </row>
    <row r="246" spans="1:65" s="13" customFormat="1">
      <c r="B246" s="205"/>
      <c r="C246" s="206"/>
      <c r="D246" s="207" t="s">
        <v>187</v>
      </c>
      <c r="E246" s="206"/>
      <c r="F246" s="209" t="s">
        <v>865</v>
      </c>
      <c r="G246" s="206"/>
      <c r="H246" s="210">
        <v>1047.0999999999999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187</v>
      </c>
      <c r="AU246" s="216" t="s">
        <v>86</v>
      </c>
      <c r="AV246" s="13" t="s">
        <v>86</v>
      </c>
      <c r="AW246" s="13" t="s">
        <v>4</v>
      </c>
      <c r="AX246" s="13" t="s">
        <v>84</v>
      </c>
      <c r="AY246" s="216" t="s">
        <v>169</v>
      </c>
    </row>
    <row r="247" spans="1:65" s="2" customFormat="1" ht="24.2" customHeight="1">
      <c r="A247" s="35"/>
      <c r="B247" s="36"/>
      <c r="C247" s="192" t="s">
        <v>354</v>
      </c>
      <c r="D247" s="192" t="s">
        <v>171</v>
      </c>
      <c r="E247" s="193" t="s">
        <v>408</v>
      </c>
      <c r="F247" s="194" t="s">
        <v>409</v>
      </c>
      <c r="G247" s="195" t="s">
        <v>220</v>
      </c>
      <c r="H247" s="196">
        <v>49.634</v>
      </c>
      <c r="I247" s="197"/>
      <c r="J247" s="198">
        <f>ROUND(I247*H247,2)</f>
        <v>0</v>
      </c>
      <c r="K247" s="194" t="s">
        <v>457</v>
      </c>
      <c r="L247" s="40"/>
      <c r="M247" s="199" t="s">
        <v>1</v>
      </c>
      <c r="N247" s="200" t="s">
        <v>42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176</v>
      </c>
      <c r="AT247" s="203" t="s">
        <v>171</v>
      </c>
      <c r="AU247" s="203" t="s">
        <v>86</v>
      </c>
      <c r="AY247" s="17" t="s">
        <v>169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7" t="s">
        <v>84</v>
      </c>
      <c r="BK247" s="204">
        <f>ROUND(I247*H247,2)</f>
        <v>0</v>
      </c>
      <c r="BL247" s="17" t="s">
        <v>176</v>
      </c>
      <c r="BM247" s="203" t="s">
        <v>866</v>
      </c>
    </row>
    <row r="248" spans="1:65" s="13" customFormat="1">
      <c r="B248" s="205"/>
      <c r="C248" s="206"/>
      <c r="D248" s="207" t="s">
        <v>187</v>
      </c>
      <c r="E248" s="208" t="s">
        <v>1</v>
      </c>
      <c r="F248" s="209" t="s">
        <v>867</v>
      </c>
      <c r="G248" s="206"/>
      <c r="H248" s="210">
        <v>49.634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187</v>
      </c>
      <c r="AU248" s="216" t="s">
        <v>86</v>
      </c>
      <c r="AV248" s="13" t="s">
        <v>86</v>
      </c>
      <c r="AW248" s="13" t="s">
        <v>34</v>
      </c>
      <c r="AX248" s="13" t="s">
        <v>84</v>
      </c>
      <c r="AY248" s="216" t="s">
        <v>169</v>
      </c>
    </row>
    <row r="249" spans="1:65" s="2" customFormat="1" ht="24.2" customHeight="1">
      <c r="A249" s="35"/>
      <c r="B249" s="36"/>
      <c r="C249" s="192" t="s">
        <v>361</v>
      </c>
      <c r="D249" s="192" t="s">
        <v>171</v>
      </c>
      <c r="E249" s="193" t="s">
        <v>414</v>
      </c>
      <c r="F249" s="194" t="s">
        <v>415</v>
      </c>
      <c r="G249" s="195" t="s">
        <v>220</v>
      </c>
      <c r="H249" s="196">
        <v>1.1259999999999999</v>
      </c>
      <c r="I249" s="197"/>
      <c r="J249" s="198">
        <f>ROUND(I249*H249,2)</f>
        <v>0</v>
      </c>
      <c r="K249" s="194" t="s">
        <v>185</v>
      </c>
      <c r="L249" s="40"/>
      <c r="M249" s="199" t="s">
        <v>1</v>
      </c>
      <c r="N249" s="200" t="s">
        <v>42</v>
      </c>
      <c r="O249" s="72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3" t="s">
        <v>176</v>
      </c>
      <c r="AT249" s="203" t="s">
        <v>171</v>
      </c>
      <c r="AU249" s="203" t="s">
        <v>86</v>
      </c>
      <c r="AY249" s="17" t="s">
        <v>169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7" t="s">
        <v>84</v>
      </c>
      <c r="BK249" s="204">
        <f>ROUND(I249*H249,2)</f>
        <v>0</v>
      </c>
      <c r="BL249" s="17" t="s">
        <v>176</v>
      </c>
      <c r="BM249" s="203" t="s">
        <v>868</v>
      </c>
    </row>
    <row r="250" spans="1:65" s="13" customFormat="1">
      <c r="B250" s="205"/>
      <c r="C250" s="206"/>
      <c r="D250" s="207" t="s">
        <v>187</v>
      </c>
      <c r="E250" s="208" t="s">
        <v>1</v>
      </c>
      <c r="F250" s="209" t="s">
        <v>869</v>
      </c>
      <c r="G250" s="206"/>
      <c r="H250" s="210">
        <v>1.1259999999999999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187</v>
      </c>
      <c r="AU250" s="216" t="s">
        <v>86</v>
      </c>
      <c r="AV250" s="13" t="s">
        <v>86</v>
      </c>
      <c r="AW250" s="13" t="s">
        <v>34</v>
      </c>
      <c r="AX250" s="13" t="s">
        <v>84</v>
      </c>
      <c r="AY250" s="216" t="s">
        <v>169</v>
      </c>
    </row>
    <row r="251" spans="1:65" s="2" customFormat="1" ht="14.45" customHeight="1">
      <c r="A251" s="35"/>
      <c r="B251" s="36"/>
      <c r="C251" s="192" t="s">
        <v>366</v>
      </c>
      <c r="D251" s="192" t="s">
        <v>171</v>
      </c>
      <c r="E251" s="193" t="s">
        <v>419</v>
      </c>
      <c r="F251" s="194" t="s">
        <v>420</v>
      </c>
      <c r="G251" s="195" t="s">
        <v>220</v>
      </c>
      <c r="H251" s="196">
        <v>52.363</v>
      </c>
      <c r="I251" s="197"/>
      <c r="J251" s="198">
        <f>ROUND(I251*H251,2)</f>
        <v>0</v>
      </c>
      <c r="K251" s="194" t="s">
        <v>185</v>
      </c>
      <c r="L251" s="40"/>
      <c r="M251" s="199" t="s">
        <v>1</v>
      </c>
      <c r="N251" s="200" t="s">
        <v>42</v>
      </c>
      <c r="O251" s="7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3" t="s">
        <v>176</v>
      </c>
      <c r="AT251" s="203" t="s">
        <v>171</v>
      </c>
      <c r="AU251" s="203" t="s">
        <v>86</v>
      </c>
      <c r="AY251" s="17" t="s">
        <v>169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7" t="s">
        <v>84</v>
      </c>
      <c r="BK251" s="204">
        <f>ROUND(I251*H251,2)</f>
        <v>0</v>
      </c>
      <c r="BL251" s="17" t="s">
        <v>176</v>
      </c>
      <c r="BM251" s="203" t="s">
        <v>870</v>
      </c>
    </row>
    <row r="252" spans="1:65" s="2" customFormat="1" ht="24.2" customHeight="1">
      <c r="A252" s="35"/>
      <c r="B252" s="36"/>
      <c r="C252" s="192" t="s">
        <v>370</v>
      </c>
      <c r="D252" s="192" t="s">
        <v>171</v>
      </c>
      <c r="E252" s="193" t="s">
        <v>871</v>
      </c>
      <c r="F252" s="194" t="s">
        <v>872</v>
      </c>
      <c r="G252" s="195" t="s">
        <v>220</v>
      </c>
      <c r="H252" s="196">
        <v>52.363</v>
      </c>
      <c r="I252" s="197"/>
      <c r="J252" s="198">
        <f>ROUND(I252*H252,2)</f>
        <v>0</v>
      </c>
      <c r="K252" s="194" t="s">
        <v>457</v>
      </c>
      <c r="L252" s="40"/>
      <c r="M252" s="199" t="s">
        <v>1</v>
      </c>
      <c r="N252" s="200" t="s">
        <v>42</v>
      </c>
      <c r="O252" s="7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3" t="s">
        <v>176</v>
      </c>
      <c r="AT252" s="203" t="s">
        <v>171</v>
      </c>
      <c r="AU252" s="203" t="s">
        <v>86</v>
      </c>
      <c r="AY252" s="17" t="s">
        <v>169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7" t="s">
        <v>84</v>
      </c>
      <c r="BK252" s="204">
        <f>ROUND(I252*H252,2)</f>
        <v>0</v>
      </c>
      <c r="BL252" s="17" t="s">
        <v>176</v>
      </c>
      <c r="BM252" s="203" t="s">
        <v>873</v>
      </c>
    </row>
    <row r="253" spans="1:65" s="2" customFormat="1" ht="24.2" customHeight="1">
      <c r="A253" s="35"/>
      <c r="B253" s="36"/>
      <c r="C253" s="192" t="s">
        <v>377</v>
      </c>
      <c r="D253" s="192" t="s">
        <v>171</v>
      </c>
      <c r="E253" s="193" t="s">
        <v>428</v>
      </c>
      <c r="F253" s="194" t="s">
        <v>429</v>
      </c>
      <c r="G253" s="195" t="s">
        <v>220</v>
      </c>
      <c r="H253" s="196">
        <v>2.7010000000000001</v>
      </c>
      <c r="I253" s="197"/>
      <c r="J253" s="198">
        <f>ROUND(I253*H253,2)</f>
        <v>0</v>
      </c>
      <c r="K253" s="194" t="s">
        <v>175</v>
      </c>
      <c r="L253" s="40"/>
      <c r="M253" s="199" t="s">
        <v>1</v>
      </c>
      <c r="N253" s="200" t="s">
        <v>42</v>
      </c>
      <c r="O253" s="72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3" t="s">
        <v>176</v>
      </c>
      <c r="AT253" s="203" t="s">
        <v>171</v>
      </c>
      <c r="AU253" s="203" t="s">
        <v>86</v>
      </c>
      <c r="AY253" s="17" t="s">
        <v>169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7" t="s">
        <v>84</v>
      </c>
      <c r="BK253" s="204">
        <f>ROUND(I253*H253,2)</f>
        <v>0</v>
      </c>
      <c r="BL253" s="17" t="s">
        <v>176</v>
      </c>
      <c r="BM253" s="203" t="s">
        <v>874</v>
      </c>
    </row>
    <row r="254" spans="1:65" s="13" customFormat="1">
      <c r="B254" s="205"/>
      <c r="C254" s="206"/>
      <c r="D254" s="207" t="s">
        <v>187</v>
      </c>
      <c r="E254" s="208" t="s">
        <v>1</v>
      </c>
      <c r="F254" s="209" t="s">
        <v>875</v>
      </c>
      <c r="G254" s="206"/>
      <c r="H254" s="210">
        <v>2.7010000000000001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187</v>
      </c>
      <c r="AU254" s="216" t="s">
        <v>86</v>
      </c>
      <c r="AV254" s="13" t="s">
        <v>86</v>
      </c>
      <c r="AW254" s="13" t="s">
        <v>34</v>
      </c>
      <c r="AX254" s="13" t="s">
        <v>84</v>
      </c>
      <c r="AY254" s="216" t="s">
        <v>169</v>
      </c>
    </row>
    <row r="255" spans="1:65" s="12" customFormat="1" ht="22.9" customHeight="1">
      <c r="B255" s="176"/>
      <c r="C255" s="177"/>
      <c r="D255" s="178" t="s">
        <v>76</v>
      </c>
      <c r="E255" s="190" t="s">
        <v>432</v>
      </c>
      <c r="F255" s="190" t="s">
        <v>433</v>
      </c>
      <c r="G255" s="177"/>
      <c r="H255" s="177"/>
      <c r="I255" s="180"/>
      <c r="J255" s="191">
        <f>BK255</f>
        <v>0</v>
      </c>
      <c r="K255" s="177"/>
      <c r="L255" s="182"/>
      <c r="M255" s="183"/>
      <c r="N255" s="184"/>
      <c r="O255" s="184"/>
      <c r="P255" s="185">
        <f>SUM(P256:P257)</f>
        <v>0</v>
      </c>
      <c r="Q255" s="184"/>
      <c r="R255" s="185">
        <f>SUM(R256:R257)</f>
        <v>0</v>
      </c>
      <c r="S255" s="184"/>
      <c r="T255" s="186">
        <f>SUM(T256:T257)</f>
        <v>0</v>
      </c>
      <c r="AR255" s="187" t="s">
        <v>84</v>
      </c>
      <c r="AT255" s="188" t="s">
        <v>76</v>
      </c>
      <c r="AU255" s="188" t="s">
        <v>84</v>
      </c>
      <c r="AY255" s="187" t="s">
        <v>169</v>
      </c>
      <c r="BK255" s="189">
        <f>SUM(BK256:BK257)</f>
        <v>0</v>
      </c>
    </row>
    <row r="256" spans="1:65" s="2" customFormat="1" ht="24.2" customHeight="1">
      <c r="A256" s="35"/>
      <c r="B256" s="36"/>
      <c r="C256" s="192" t="s">
        <v>385</v>
      </c>
      <c r="D256" s="192" t="s">
        <v>171</v>
      </c>
      <c r="E256" s="193" t="s">
        <v>435</v>
      </c>
      <c r="F256" s="194" t="s">
        <v>436</v>
      </c>
      <c r="G256" s="195" t="s">
        <v>220</v>
      </c>
      <c r="H256" s="196">
        <v>70.513999999999996</v>
      </c>
      <c r="I256" s="197"/>
      <c r="J256" s="198">
        <f>ROUND(I256*H256,2)</f>
        <v>0</v>
      </c>
      <c r="K256" s="194" t="s">
        <v>185</v>
      </c>
      <c r="L256" s="40"/>
      <c r="M256" s="199" t="s">
        <v>1</v>
      </c>
      <c r="N256" s="200" t="s">
        <v>42</v>
      </c>
      <c r="O256" s="72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3" t="s">
        <v>176</v>
      </c>
      <c r="AT256" s="203" t="s">
        <v>171</v>
      </c>
      <c r="AU256" s="203" t="s">
        <v>86</v>
      </c>
      <c r="AY256" s="17" t="s">
        <v>169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7" t="s">
        <v>84</v>
      </c>
      <c r="BK256" s="204">
        <f>ROUND(I256*H256,2)</f>
        <v>0</v>
      </c>
      <c r="BL256" s="17" t="s">
        <v>176</v>
      </c>
      <c r="BM256" s="203" t="s">
        <v>876</v>
      </c>
    </row>
    <row r="257" spans="1:65" s="2" customFormat="1" ht="24.2" customHeight="1">
      <c r="A257" s="35"/>
      <c r="B257" s="36"/>
      <c r="C257" s="192" t="s">
        <v>389</v>
      </c>
      <c r="D257" s="192" t="s">
        <v>171</v>
      </c>
      <c r="E257" s="193" t="s">
        <v>439</v>
      </c>
      <c r="F257" s="194" t="s">
        <v>440</v>
      </c>
      <c r="G257" s="195" t="s">
        <v>220</v>
      </c>
      <c r="H257" s="196">
        <v>70.513999999999996</v>
      </c>
      <c r="I257" s="197"/>
      <c r="J257" s="198">
        <f>ROUND(I257*H257,2)</f>
        <v>0</v>
      </c>
      <c r="K257" s="194" t="s">
        <v>185</v>
      </c>
      <c r="L257" s="40"/>
      <c r="M257" s="199" t="s">
        <v>1</v>
      </c>
      <c r="N257" s="200" t="s">
        <v>42</v>
      </c>
      <c r="O257" s="7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3" t="s">
        <v>176</v>
      </c>
      <c r="AT257" s="203" t="s">
        <v>171</v>
      </c>
      <c r="AU257" s="203" t="s">
        <v>86</v>
      </c>
      <c r="AY257" s="17" t="s">
        <v>169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7" t="s">
        <v>84</v>
      </c>
      <c r="BK257" s="204">
        <f>ROUND(I257*H257,2)</f>
        <v>0</v>
      </c>
      <c r="BL257" s="17" t="s">
        <v>176</v>
      </c>
      <c r="BM257" s="203" t="s">
        <v>877</v>
      </c>
    </row>
    <row r="258" spans="1:65" s="12" customFormat="1" ht="25.9" customHeight="1">
      <c r="B258" s="176"/>
      <c r="C258" s="177"/>
      <c r="D258" s="178" t="s">
        <v>76</v>
      </c>
      <c r="E258" s="179" t="s">
        <v>878</v>
      </c>
      <c r="F258" s="179" t="s">
        <v>879</v>
      </c>
      <c r="G258" s="177"/>
      <c r="H258" s="177"/>
      <c r="I258" s="180"/>
      <c r="J258" s="181">
        <f>BK258</f>
        <v>0</v>
      </c>
      <c r="K258" s="177"/>
      <c r="L258" s="182"/>
      <c r="M258" s="183"/>
      <c r="N258" s="184"/>
      <c r="O258" s="184"/>
      <c r="P258" s="185">
        <f>P259</f>
        <v>0</v>
      </c>
      <c r="Q258" s="184"/>
      <c r="R258" s="185">
        <f>R259</f>
        <v>0</v>
      </c>
      <c r="S258" s="184"/>
      <c r="T258" s="186">
        <f>T259</f>
        <v>0</v>
      </c>
      <c r="AR258" s="187" t="s">
        <v>86</v>
      </c>
      <c r="AT258" s="188" t="s">
        <v>76</v>
      </c>
      <c r="AU258" s="188" t="s">
        <v>77</v>
      </c>
      <c r="AY258" s="187" t="s">
        <v>169</v>
      </c>
      <c r="BK258" s="189">
        <f>BK259</f>
        <v>0</v>
      </c>
    </row>
    <row r="259" spans="1:65" s="12" customFormat="1" ht="22.9" customHeight="1">
      <c r="B259" s="176"/>
      <c r="C259" s="177"/>
      <c r="D259" s="178" t="s">
        <v>76</v>
      </c>
      <c r="E259" s="190" t="s">
        <v>880</v>
      </c>
      <c r="F259" s="190" t="s">
        <v>881</v>
      </c>
      <c r="G259" s="177"/>
      <c r="H259" s="177"/>
      <c r="I259" s="180"/>
      <c r="J259" s="191">
        <f>BK259</f>
        <v>0</v>
      </c>
      <c r="K259" s="177"/>
      <c r="L259" s="182"/>
      <c r="M259" s="183"/>
      <c r="N259" s="184"/>
      <c r="O259" s="184"/>
      <c r="P259" s="185">
        <f>SUM(P260:P270)</f>
        <v>0</v>
      </c>
      <c r="Q259" s="184"/>
      <c r="R259" s="185">
        <f>SUM(R260:R270)</f>
        <v>0</v>
      </c>
      <c r="S259" s="184"/>
      <c r="T259" s="186">
        <f>SUM(T260:T270)</f>
        <v>0</v>
      </c>
      <c r="AR259" s="187" t="s">
        <v>86</v>
      </c>
      <c r="AT259" s="188" t="s">
        <v>76</v>
      </c>
      <c r="AU259" s="188" t="s">
        <v>84</v>
      </c>
      <c r="AY259" s="187" t="s">
        <v>169</v>
      </c>
      <c r="BK259" s="189">
        <f>SUM(BK260:BK270)</f>
        <v>0</v>
      </c>
    </row>
    <row r="260" spans="1:65" s="2" customFormat="1" ht="24.2" customHeight="1">
      <c r="A260" s="35"/>
      <c r="B260" s="36"/>
      <c r="C260" s="192" t="s">
        <v>397</v>
      </c>
      <c r="D260" s="192" t="s">
        <v>171</v>
      </c>
      <c r="E260" s="193" t="s">
        <v>882</v>
      </c>
      <c r="F260" s="194" t="s">
        <v>883</v>
      </c>
      <c r="G260" s="195" t="s">
        <v>174</v>
      </c>
      <c r="H260" s="196">
        <v>278.8</v>
      </c>
      <c r="I260" s="197"/>
      <c r="J260" s="198">
        <f>ROUND(I260*H260,2)</f>
        <v>0</v>
      </c>
      <c r="K260" s="194" t="s">
        <v>185</v>
      </c>
      <c r="L260" s="40"/>
      <c r="M260" s="199" t="s">
        <v>1</v>
      </c>
      <c r="N260" s="200" t="s">
        <v>42</v>
      </c>
      <c r="O260" s="7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3" t="s">
        <v>272</v>
      </c>
      <c r="AT260" s="203" t="s">
        <v>171</v>
      </c>
      <c r="AU260" s="203" t="s">
        <v>86</v>
      </c>
      <c r="AY260" s="17" t="s">
        <v>169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7" t="s">
        <v>84</v>
      </c>
      <c r="BK260" s="204">
        <f>ROUND(I260*H260,2)</f>
        <v>0</v>
      </c>
      <c r="BL260" s="17" t="s">
        <v>272</v>
      </c>
      <c r="BM260" s="203" t="s">
        <v>884</v>
      </c>
    </row>
    <row r="261" spans="1:65" s="13" customFormat="1">
      <c r="B261" s="205"/>
      <c r="C261" s="206"/>
      <c r="D261" s="207" t="s">
        <v>187</v>
      </c>
      <c r="E261" s="208" t="s">
        <v>1</v>
      </c>
      <c r="F261" s="209" t="s">
        <v>845</v>
      </c>
      <c r="G261" s="206"/>
      <c r="H261" s="210">
        <v>26.5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187</v>
      </c>
      <c r="AU261" s="216" t="s">
        <v>86</v>
      </c>
      <c r="AV261" s="13" t="s">
        <v>86</v>
      </c>
      <c r="AW261" s="13" t="s">
        <v>34</v>
      </c>
      <c r="AX261" s="13" t="s">
        <v>77</v>
      </c>
      <c r="AY261" s="216" t="s">
        <v>169</v>
      </c>
    </row>
    <row r="262" spans="1:65" s="13" customFormat="1">
      <c r="B262" s="205"/>
      <c r="C262" s="206"/>
      <c r="D262" s="207" t="s">
        <v>187</v>
      </c>
      <c r="E262" s="208" t="s">
        <v>1</v>
      </c>
      <c r="F262" s="209" t="s">
        <v>846</v>
      </c>
      <c r="G262" s="206"/>
      <c r="H262" s="210">
        <v>26.5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187</v>
      </c>
      <c r="AU262" s="216" t="s">
        <v>86</v>
      </c>
      <c r="AV262" s="13" t="s">
        <v>86</v>
      </c>
      <c r="AW262" s="13" t="s">
        <v>34</v>
      </c>
      <c r="AX262" s="13" t="s">
        <v>77</v>
      </c>
      <c r="AY262" s="216" t="s">
        <v>169</v>
      </c>
    </row>
    <row r="263" spans="1:65" s="13" customFormat="1">
      <c r="B263" s="205"/>
      <c r="C263" s="206"/>
      <c r="D263" s="207" t="s">
        <v>187</v>
      </c>
      <c r="E263" s="208" t="s">
        <v>1</v>
      </c>
      <c r="F263" s="209" t="s">
        <v>847</v>
      </c>
      <c r="G263" s="206"/>
      <c r="H263" s="210">
        <v>25.5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187</v>
      </c>
      <c r="AU263" s="216" t="s">
        <v>86</v>
      </c>
      <c r="AV263" s="13" t="s">
        <v>86</v>
      </c>
      <c r="AW263" s="13" t="s">
        <v>34</v>
      </c>
      <c r="AX263" s="13" t="s">
        <v>77</v>
      </c>
      <c r="AY263" s="216" t="s">
        <v>169</v>
      </c>
    </row>
    <row r="264" spans="1:65" s="13" customFormat="1">
      <c r="B264" s="205"/>
      <c r="C264" s="206"/>
      <c r="D264" s="207" t="s">
        <v>187</v>
      </c>
      <c r="E264" s="208" t="s">
        <v>1</v>
      </c>
      <c r="F264" s="209" t="s">
        <v>848</v>
      </c>
      <c r="G264" s="206"/>
      <c r="H264" s="210">
        <v>13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187</v>
      </c>
      <c r="AU264" s="216" t="s">
        <v>86</v>
      </c>
      <c r="AV264" s="13" t="s">
        <v>86</v>
      </c>
      <c r="AW264" s="13" t="s">
        <v>34</v>
      </c>
      <c r="AX264" s="13" t="s">
        <v>77</v>
      </c>
      <c r="AY264" s="216" t="s">
        <v>169</v>
      </c>
    </row>
    <row r="265" spans="1:65" s="13" customFormat="1">
      <c r="B265" s="205"/>
      <c r="C265" s="206"/>
      <c r="D265" s="207" t="s">
        <v>187</v>
      </c>
      <c r="E265" s="208" t="s">
        <v>1</v>
      </c>
      <c r="F265" s="209" t="s">
        <v>849</v>
      </c>
      <c r="G265" s="206"/>
      <c r="H265" s="210">
        <v>25.5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187</v>
      </c>
      <c r="AU265" s="216" t="s">
        <v>86</v>
      </c>
      <c r="AV265" s="13" t="s">
        <v>86</v>
      </c>
      <c r="AW265" s="13" t="s">
        <v>34</v>
      </c>
      <c r="AX265" s="13" t="s">
        <v>77</v>
      </c>
      <c r="AY265" s="216" t="s">
        <v>169</v>
      </c>
    </row>
    <row r="266" spans="1:65" s="13" customFormat="1">
      <c r="B266" s="205"/>
      <c r="C266" s="206"/>
      <c r="D266" s="207" t="s">
        <v>187</v>
      </c>
      <c r="E266" s="208" t="s">
        <v>1</v>
      </c>
      <c r="F266" s="209" t="s">
        <v>850</v>
      </c>
      <c r="G266" s="206"/>
      <c r="H266" s="210">
        <v>13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187</v>
      </c>
      <c r="AU266" s="216" t="s">
        <v>86</v>
      </c>
      <c r="AV266" s="13" t="s">
        <v>86</v>
      </c>
      <c r="AW266" s="13" t="s">
        <v>34</v>
      </c>
      <c r="AX266" s="13" t="s">
        <v>77</v>
      </c>
      <c r="AY266" s="216" t="s">
        <v>169</v>
      </c>
    </row>
    <row r="267" spans="1:65" s="13" customFormat="1">
      <c r="B267" s="205"/>
      <c r="C267" s="206"/>
      <c r="D267" s="207" t="s">
        <v>187</v>
      </c>
      <c r="E267" s="208" t="s">
        <v>1</v>
      </c>
      <c r="F267" s="209" t="s">
        <v>851</v>
      </c>
      <c r="G267" s="206"/>
      <c r="H267" s="210">
        <v>52.8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187</v>
      </c>
      <c r="AU267" s="216" t="s">
        <v>86</v>
      </c>
      <c r="AV267" s="13" t="s">
        <v>86</v>
      </c>
      <c r="AW267" s="13" t="s">
        <v>34</v>
      </c>
      <c r="AX267" s="13" t="s">
        <v>77</v>
      </c>
      <c r="AY267" s="216" t="s">
        <v>169</v>
      </c>
    </row>
    <row r="268" spans="1:65" s="13" customFormat="1">
      <c r="B268" s="205"/>
      <c r="C268" s="206"/>
      <c r="D268" s="207" t="s">
        <v>187</v>
      </c>
      <c r="E268" s="208" t="s">
        <v>1</v>
      </c>
      <c r="F268" s="209" t="s">
        <v>852</v>
      </c>
      <c r="G268" s="206"/>
      <c r="H268" s="210">
        <v>30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187</v>
      </c>
      <c r="AU268" s="216" t="s">
        <v>86</v>
      </c>
      <c r="AV268" s="13" t="s">
        <v>86</v>
      </c>
      <c r="AW268" s="13" t="s">
        <v>34</v>
      </c>
      <c r="AX268" s="13" t="s">
        <v>77</v>
      </c>
      <c r="AY268" s="216" t="s">
        <v>169</v>
      </c>
    </row>
    <row r="269" spans="1:65" s="13" customFormat="1">
      <c r="B269" s="205"/>
      <c r="C269" s="206"/>
      <c r="D269" s="207" t="s">
        <v>187</v>
      </c>
      <c r="E269" s="208" t="s">
        <v>1</v>
      </c>
      <c r="F269" s="209" t="s">
        <v>853</v>
      </c>
      <c r="G269" s="206"/>
      <c r="H269" s="210">
        <v>66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187</v>
      </c>
      <c r="AU269" s="216" t="s">
        <v>86</v>
      </c>
      <c r="AV269" s="13" t="s">
        <v>86</v>
      </c>
      <c r="AW269" s="13" t="s">
        <v>34</v>
      </c>
      <c r="AX269" s="13" t="s">
        <v>77</v>
      </c>
      <c r="AY269" s="216" t="s">
        <v>169</v>
      </c>
    </row>
    <row r="270" spans="1:65" s="14" customFormat="1">
      <c r="B270" s="217"/>
      <c r="C270" s="218"/>
      <c r="D270" s="207" t="s">
        <v>187</v>
      </c>
      <c r="E270" s="219" t="s">
        <v>1</v>
      </c>
      <c r="F270" s="220" t="s">
        <v>190</v>
      </c>
      <c r="G270" s="218"/>
      <c r="H270" s="221">
        <v>278.8</v>
      </c>
      <c r="I270" s="222"/>
      <c r="J270" s="218"/>
      <c r="K270" s="218"/>
      <c r="L270" s="223"/>
      <c r="M270" s="247"/>
      <c r="N270" s="248"/>
      <c r="O270" s="248"/>
      <c r="P270" s="248"/>
      <c r="Q270" s="248"/>
      <c r="R270" s="248"/>
      <c r="S270" s="248"/>
      <c r="T270" s="249"/>
      <c r="AT270" s="227" t="s">
        <v>187</v>
      </c>
      <c r="AU270" s="227" t="s">
        <v>86</v>
      </c>
      <c r="AV270" s="14" t="s">
        <v>176</v>
      </c>
      <c r="AW270" s="14" t="s">
        <v>34</v>
      </c>
      <c r="AX270" s="14" t="s">
        <v>84</v>
      </c>
      <c r="AY270" s="227" t="s">
        <v>169</v>
      </c>
    </row>
    <row r="271" spans="1:65" s="2" customFormat="1" ht="6.95" customHeight="1">
      <c r="A271" s="35"/>
      <c r="B271" s="55"/>
      <c r="C271" s="56"/>
      <c r="D271" s="56"/>
      <c r="E271" s="56"/>
      <c r="F271" s="56"/>
      <c r="G271" s="56"/>
      <c r="H271" s="56"/>
      <c r="I271" s="56"/>
      <c r="J271" s="56"/>
      <c r="K271" s="56"/>
      <c r="L271" s="40"/>
      <c r="M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</row>
  </sheetData>
  <sheetProtection algorithmName="SHA-512" hashValue="Nj6A4q3eOpoiNa+ebOp1gkPogSBXKIprlhSM1CHhfcUN2DIZaXYl1Sf1cWtAHICOMWpmb14dSTFMWv/n5bqXCQ==" saltValue="Y48xpj7NH5CdmnARqjdy6o5DTYDo4aEZqmpqCCgEmkKhZ4TpLI1eplQzrfW11ae+hwore+tH42ilXk1vuWTDBg==" spinCount="100000" sheet="1" objects="1" scenarios="1" formatColumns="0" formatRows="0" autoFilter="0"/>
  <autoFilter ref="C128:K270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2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118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86</v>
      </c>
    </row>
    <row r="4" spans="1:46" s="1" customFormat="1" ht="24.95" customHeight="1">
      <c r="B4" s="20"/>
      <c r="D4" s="118" t="s">
        <v>135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16.5" customHeight="1">
      <c r="B7" s="20"/>
      <c r="E7" s="308" t="str">
        <f>'Rekapitulace zakázky'!K6</f>
        <v>Oprava mostních objektů v úseku Jaroměř - Česká Skalice</v>
      </c>
      <c r="F7" s="309"/>
      <c r="G7" s="309"/>
      <c r="H7" s="309"/>
      <c r="L7" s="20"/>
    </row>
    <row r="8" spans="1:46" s="1" customFormat="1" ht="12" customHeight="1">
      <c r="B8" s="20"/>
      <c r="D8" s="120" t="s">
        <v>136</v>
      </c>
      <c r="L8" s="20"/>
    </row>
    <row r="9" spans="1:46" s="2" customFormat="1" ht="16.5" customHeight="1">
      <c r="A9" s="35"/>
      <c r="B9" s="40"/>
      <c r="C9" s="35"/>
      <c r="D9" s="35"/>
      <c r="E9" s="308" t="s">
        <v>781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138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1" t="s">
        <v>885</v>
      </c>
      <c r="F11" s="310"/>
      <c r="G11" s="310"/>
      <c r="H11" s="31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19</v>
      </c>
      <c r="G13" s="35"/>
      <c r="H13" s="35"/>
      <c r="I13" s="120" t="s">
        <v>20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22</v>
      </c>
      <c r="E14" s="35"/>
      <c r="F14" s="111" t="s">
        <v>23</v>
      </c>
      <c r="G14" s="35"/>
      <c r="H14" s="35"/>
      <c r="I14" s="120" t="s">
        <v>24</v>
      </c>
      <c r="J14" s="121" t="str">
        <f>'Rekapitulace zakázky'!AN8</f>
        <v>2. 10. 2020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28</v>
      </c>
      <c r="E16" s="35"/>
      <c r="F16" s="35"/>
      <c r="G16" s="35"/>
      <c r="H16" s="35"/>
      <c r="I16" s="120" t="s">
        <v>29</v>
      </c>
      <c r="J16" s="111" t="str">
        <f>IF('Rekapitulace zakázky'!AN10="","",'Rekapitulace zakázky'!AN10)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zakázky'!E11="","",'Rekapitulace zakázky'!E11)</f>
        <v xml:space="preserve"> </v>
      </c>
      <c r="F17" s="35"/>
      <c r="G17" s="35"/>
      <c r="H17" s="35"/>
      <c r="I17" s="120" t="s">
        <v>30</v>
      </c>
      <c r="J17" s="111" t="str">
        <f>IF('Rekapitulace zakázky'!AN11="","",'Rekapitulace zakázky'!AN11)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31</v>
      </c>
      <c r="E19" s="35"/>
      <c r="F19" s="35"/>
      <c r="G19" s="35"/>
      <c r="H19" s="35"/>
      <c r="I19" s="120" t="s">
        <v>29</v>
      </c>
      <c r="J19" s="30" t="str">
        <f>'Rekapitulace zakázky'!AN13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2" t="str">
        <f>'Rekapitulace zakázky'!E14</f>
        <v>Vyplň údaj</v>
      </c>
      <c r="F20" s="313"/>
      <c r="G20" s="313"/>
      <c r="H20" s="313"/>
      <c r="I20" s="120" t="s">
        <v>30</v>
      </c>
      <c r="J20" s="30" t="str">
        <f>'Rekapitulace zakázky'!AN14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33</v>
      </c>
      <c r="E22" s="35"/>
      <c r="F22" s="35"/>
      <c r="G22" s="35"/>
      <c r="H22" s="35"/>
      <c r="I22" s="120" t="s">
        <v>29</v>
      </c>
      <c r="J22" s="111" t="str">
        <f>IF('Rekapitulace zakázky'!AN16="","",'Rekapitulace zakázky'!AN16)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zakázky'!E17="","",'Rekapitulace zakázky'!E17)</f>
        <v xml:space="preserve"> </v>
      </c>
      <c r="F23" s="35"/>
      <c r="G23" s="35"/>
      <c r="H23" s="35"/>
      <c r="I23" s="120" t="s">
        <v>30</v>
      </c>
      <c r="J23" s="111" t="str">
        <f>IF('Rekapitulace zakázky'!AN17="","",'Rekapitulace zakázky'!AN17)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29</v>
      </c>
      <c r="J25" s="111" t="str">
        <f>IF('Rekapitulace zakázky'!AN19="","",'Rekapitulace zakázky'!AN19)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zakázky'!E20="","",'Rekapitulace zakázky'!E20)</f>
        <v xml:space="preserve"> </v>
      </c>
      <c r="F26" s="35"/>
      <c r="G26" s="35"/>
      <c r="H26" s="35"/>
      <c r="I26" s="120" t="s">
        <v>30</v>
      </c>
      <c r="J26" s="111" t="str">
        <f>IF('Rekapitulace zakázky'!AN20="","",'Rekapitulace zakázky'!AN20)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36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4" t="s">
        <v>1</v>
      </c>
      <c r="F29" s="314"/>
      <c r="G29" s="314"/>
      <c r="H29" s="31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37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39</v>
      </c>
      <c r="G34" s="35"/>
      <c r="H34" s="35"/>
      <c r="I34" s="128" t="s">
        <v>38</v>
      </c>
      <c r="J34" s="128" t="s">
        <v>40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41</v>
      </c>
      <c r="E35" s="120" t="s">
        <v>42</v>
      </c>
      <c r="F35" s="130">
        <f>ROUND((SUM(BE124:BE135)),  2)</f>
        <v>0</v>
      </c>
      <c r="G35" s="35"/>
      <c r="H35" s="35"/>
      <c r="I35" s="131">
        <v>0.21</v>
      </c>
      <c r="J35" s="130">
        <f>ROUND(((SUM(BE124:BE135))*I35),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43</v>
      </c>
      <c r="F36" s="130">
        <f>ROUND((SUM(BF124:BF135)),  2)</f>
        <v>0</v>
      </c>
      <c r="G36" s="35"/>
      <c r="H36" s="35"/>
      <c r="I36" s="131">
        <v>0.15</v>
      </c>
      <c r="J36" s="130">
        <f>ROUND(((SUM(BF124:BF135))*I36),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44</v>
      </c>
      <c r="F37" s="130">
        <f>ROUND((SUM(BG124:BG135)),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45</v>
      </c>
      <c r="F38" s="130">
        <f>ROUND((SUM(BH124:BH135)),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46</v>
      </c>
      <c r="F39" s="130">
        <f>ROUND((SUM(BI124:BI135)),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5"/>
      <c r="B61" s="40"/>
      <c r="C61" s="35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5"/>
      <c r="B65" s="40"/>
      <c r="C65" s="35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5"/>
      <c r="B76" s="40"/>
      <c r="C76" s="35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3" t="s">
        <v>140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06" t="str">
        <f>E7</f>
        <v>Oprava mostních objektů v úseku Jaroměř - Česká Skalice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1"/>
      <c r="C86" s="29" t="s">
        <v>136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5"/>
      <c r="B87" s="36"/>
      <c r="C87" s="37"/>
      <c r="D87" s="37"/>
      <c r="E87" s="306" t="s">
        <v>781</v>
      </c>
      <c r="F87" s="305"/>
      <c r="G87" s="305"/>
      <c r="H87" s="30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138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2" t="str">
        <f>E11</f>
        <v>4.2/SO 04 - VRN - Most v km 10,802</v>
      </c>
      <c r="F89" s="305"/>
      <c r="G89" s="305"/>
      <c r="H89" s="305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22</v>
      </c>
      <c r="D91" s="37"/>
      <c r="E91" s="37"/>
      <c r="F91" s="27" t="str">
        <f>F14</f>
        <v xml:space="preserve"> </v>
      </c>
      <c r="G91" s="37"/>
      <c r="H91" s="37"/>
      <c r="I91" s="29" t="s">
        <v>24</v>
      </c>
      <c r="J91" s="67" t="str">
        <f>IF(J14="","",J14)</f>
        <v>2. 10. 2020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29" t="s">
        <v>28</v>
      </c>
      <c r="D93" s="37"/>
      <c r="E93" s="37"/>
      <c r="F93" s="27" t="str">
        <f>E17</f>
        <v xml:space="preserve"> </v>
      </c>
      <c r="G93" s="37"/>
      <c r="H93" s="37"/>
      <c r="I93" s="29" t="s">
        <v>33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29" t="s">
        <v>31</v>
      </c>
      <c r="D94" s="37"/>
      <c r="E94" s="37"/>
      <c r="F94" s="27" t="str">
        <f>IF(E20="","",E20)</f>
        <v>Vyplň údaj</v>
      </c>
      <c r="G94" s="37"/>
      <c r="H94" s="37"/>
      <c r="I94" s="29" t="s">
        <v>35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141</v>
      </c>
      <c r="D96" s="151"/>
      <c r="E96" s="151"/>
      <c r="F96" s="151"/>
      <c r="G96" s="151"/>
      <c r="H96" s="151"/>
      <c r="I96" s="151"/>
      <c r="J96" s="152" t="s">
        <v>142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143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144</v>
      </c>
    </row>
    <row r="99" spans="1:47" s="9" customFormat="1" ht="24.95" customHeight="1">
      <c r="B99" s="154"/>
      <c r="C99" s="155"/>
      <c r="D99" s="156" t="s">
        <v>443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444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445</v>
      </c>
      <c r="E101" s="162"/>
      <c r="F101" s="162"/>
      <c r="G101" s="162"/>
      <c r="H101" s="162"/>
      <c r="I101" s="162"/>
      <c r="J101" s="163">
        <f>J132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446</v>
      </c>
      <c r="E102" s="162"/>
      <c r="F102" s="162"/>
      <c r="G102" s="162"/>
      <c r="H102" s="162"/>
      <c r="I102" s="162"/>
      <c r="J102" s="163">
        <f>J134</f>
        <v>0</v>
      </c>
      <c r="K102" s="105"/>
      <c r="L102" s="164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154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06" t="str">
        <f>E7</f>
        <v>Oprava mostních objektů v úseku Jaroměř - Česká Skalice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136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06" t="s">
        <v>781</v>
      </c>
      <c r="F114" s="305"/>
      <c r="G114" s="305"/>
      <c r="H114" s="30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138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2" t="str">
        <f>E11</f>
        <v>4.2/SO 04 - VRN - Most v km 10,802</v>
      </c>
      <c r="F116" s="305"/>
      <c r="G116" s="305"/>
      <c r="H116" s="30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22</v>
      </c>
      <c r="D118" s="37"/>
      <c r="E118" s="37"/>
      <c r="F118" s="27" t="str">
        <f>F14</f>
        <v xml:space="preserve"> </v>
      </c>
      <c r="G118" s="37"/>
      <c r="H118" s="37"/>
      <c r="I118" s="29" t="s">
        <v>24</v>
      </c>
      <c r="J118" s="67" t="str">
        <f>IF(J14="","",J14)</f>
        <v>2. 10. 2020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28</v>
      </c>
      <c r="D120" s="37"/>
      <c r="E120" s="37"/>
      <c r="F120" s="27" t="str">
        <f>E17</f>
        <v xml:space="preserve"> </v>
      </c>
      <c r="G120" s="37"/>
      <c r="H120" s="37"/>
      <c r="I120" s="29" t="s">
        <v>33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31</v>
      </c>
      <c r="D121" s="37"/>
      <c r="E121" s="37"/>
      <c r="F121" s="27" t="str">
        <f>IF(E20="","",E20)</f>
        <v>Vyplň údaj</v>
      </c>
      <c r="G121" s="37"/>
      <c r="H121" s="37"/>
      <c r="I121" s="29" t="s">
        <v>35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155</v>
      </c>
      <c r="D123" s="168" t="s">
        <v>62</v>
      </c>
      <c r="E123" s="168" t="s">
        <v>58</v>
      </c>
      <c r="F123" s="168" t="s">
        <v>59</v>
      </c>
      <c r="G123" s="168" t="s">
        <v>156</v>
      </c>
      <c r="H123" s="168" t="s">
        <v>157</v>
      </c>
      <c r="I123" s="168" t="s">
        <v>158</v>
      </c>
      <c r="J123" s="168" t="s">
        <v>142</v>
      </c>
      <c r="K123" s="169" t="s">
        <v>159</v>
      </c>
      <c r="L123" s="170"/>
      <c r="M123" s="76" t="s">
        <v>1</v>
      </c>
      <c r="N123" s="77" t="s">
        <v>41</v>
      </c>
      <c r="O123" s="77" t="s">
        <v>160</v>
      </c>
      <c r="P123" s="77" t="s">
        <v>161</v>
      </c>
      <c r="Q123" s="77" t="s">
        <v>162</v>
      </c>
      <c r="R123" s="77" t="s">
        <v>163</v>
      </c>
      <c r="S123" s="77" t="s">
        <v>164</v>
      </c>
      <c r="T123" s="78" t="s">
        <v>165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166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</f>
        <v>0</v>
      </c>
      <c r="Q124" s="80"/>
      <c r="R124" s="173">
        <f>R125</f>
        <v>0</v>
      </c>
      <c r="S124" s="80"/>
      <c r="T124" s="174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76</v>
      </c>
      <c r="AU124" s="17" t="s">
        <v>144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76</v>
      </c>
      <c r="E125" s="179" t="s">
        <v>447</v>
      </c>
      <c r="F125" s="179" t="s">
        <v>448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P126+P132+P134</f>
        <v>0</v>
      </c>
      <c r="Q125" s="184"/>
      <c r="R125" s="185">
        <f>R126+R132+R134</f>
        <v>0</v>
      </c>
      <c r="S125" s="184"/>
      <c r="T125" s="186">
        <f>T126+T132+T134</f>
        <v>0</v>
      </c>
      <c r="AR125" s="187" t="s">
        <v>199</v>
      </c>
      <c r="AT125" s="188" t="s">
        <v>76</v>
      </c>
      <c r="AU125" s="188" t="s">
        <v>77</v>
      </c>
      <c r="AY125" s="187" t="s">
        <v>169</v>
      </c>
      <c r="BK125" s="189">
        <f>BK126+BK132+BK134</f>
        <v>0</v>
      </c>
    </row>
    <row r="126" spans="1:65" s="12" customFormat="1" ht="22.9" customHeight="1">
      <c r="B126" s="176"/>
      <c r="C126" s="177"/>
      <c r="D126" s="178" t="s">
        <v>76</v>
      </c>
      <c r="E126" s="190" t="s">
        <v>449</v>
      </c>
      <c r="F126" s="190" t="s">
        <v>450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SUM(P127:P131)</f>
        <v>0</v>
      </c>
      <c r="Q126" s="184"/>
      <c r="R126" s="185">
        <f>SUM(R127:R131)</f>
        <v>0</v>
      </c>
      <c r="S126" s="184"/>
      <c r="T126" s="186">
        <f>SUM(T127:T131)</f>
        <v>0</v>
      </c>
      <c r="AR126" s="187" t="s">
        <v>199</v>
      </c>
      <c r="AT126" s="188" t="s">
        <v>76</v>
      </c>
      <c r="AU126" s="188" t="s">
        <v>84</v>
      </c>
      <c r="AY126" s="187" t="s">
        <v>169</v>
      </c>
      <c r="BK126" s="189">
        <f>SUM(BK127:BK131)</f>
        <v>0</v>
      </c>
    </row>
    <row r="127" spans="1:65" s="2" customFormat="1" ht="14.45" customHeight="1">
      <c r="A127" s="35"/>
      <c r="B127" s="36"/>
      <c r="C127" s="192" t="s">
        <v>84</v>
      </c>
      <c r="D127" s="192" t="s">
        <v>171</v>
      </c>
      <c r="E127" s="193" t="s">
        <v>451</v>
      </c>
      <c r="F127" s="194" t="s">
        <v>450</v>
      </c>
      <c r="G127" s="195" t="s">
        <v>452</v>
      </c>
      <c r="H127" s="196">
        <v>1</v>
      </c>
      <c r="I127" s="197"/>
      <c r="J127" s="198">
        <f>ROUND(I127*H127,2)</f>
        <v>0</v>
      </c>
      <c r="K127" s="194" t="s">
        <v>175</v>
      </c>
      <c r="L127" s="40"/>
      <c r="M127" s="199" t="s">
        <v>1</v>
      </c>
      <c r="N127" s="200" t="s">
        <v>42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453</v>
      </c>
      <c r="AT127" s="203" t="s">
        <v>171</v>
      </c>
      <c r="AU127" s="203" t="s">
        <v>86</v>
      </c>
      <c r="AY127" s="17" t="s">
        <v>169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84</v>
      </c>
      <c r="BK127" s="204">
        <f>ROUND(I127*H127,2)</f>
        <v>0</v>
      </c>
      <c r="BL127" s="17" t="s">
        <v>453</v>
      </c>
      <c r="BM127" s="203" t="s">
        <v>886</v>
      </c>
    </row>
    <row r="128" spans="1:65" s="2" customFormat="1" ht="14.45" customHeight="1">
      <c r="A128" s="35"/>
      <c r="B128" s="36"/>
      <c r="C128" s="192" t="s">
        <v>86</v>
      </c>
      <c r="D128" s="192" t="s">
        <v>171</v>
      </c>
      <c r="E128" s="193" t="s">
        <v>887</v>
      </c>
      <c r="F128" s="194" t="s">
        <v>888</v>
      </c>
      <c r="G128" s="195" t="s">
        <v>452</v>
      </c>
      <c r="H128" s="196">
        <v>1</v>
      </c>
      <c r="I128" s="197"/>
      <c r="J128" s="198">
        <f>ROUND(I128*H128,2)</f>
        <v>0</v>
      </c>
      <c r="K128" s="194" t="s">
        <v>457</v>
      </c>
      <c r="L128" s="40"/>
      <c r="M128" s="199" t="s">
        <v>1</v>
      </c>
      <c r="N128" s="200" t="s">
        <v>42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453</v>
      </c>
      <c r="AT128" s="203" t="s">
        <v>171</v>
      </c>
      <c r="AU128" s="203" t="s">
        <v>86</v>
      </c>
      <c r="AY128" s="17" t="s">
        <v>169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84</v>
      </c>
      <c r="BK128" s="204">
        <f>ROUND(I128*H128,2)</f>
        <v>0</v>
      </c>
      <c r="BL128" s="17" t="s">
        <v>453</v>
      </c>
      <c r="BM128" s="203" t="s">
        <v>889</v>
      </c>
    </row>
    <row r="129" spans="1:65" s="2" customFormat="1" ht="29.25">
      <c r="A129" s="35"/>
      <c r="B129" s="36"/>
      <c r="C129" s="37"/>
      <c r="D129" s="207" t="s">
        <v>196</v>
      </c>
      <c r="E129" s="37"/>
      <c r="F129" s="228" t="s">
        <v>890</v>
      </c>
      <c r="G129" s="37"/>
      <c r="H129" s="37"/>
      <c r="I129" s="229"/>
      <c r="J129" s="37"/>
      <c r="K129" s="37"/>
      <c r="L129" s="40"/>
      <c r="M129" s="230"/>
      <c r="N129" s="231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196</v>
      </c>
      <c r="AU129" s="17" t="s">
        <v>86</v>
      </c>
    </row>
    <row r="130" spans="1:65" s="2" customFormat="1" ht="14.45" customHeight="1">
      <c r="A130" s="35"/>
      <c r="B130" s="36"/>
      <c r="C130" s="192" t="s">
        <v>229</v>
      </c>
      <c r="D130" s="192" t="s">
        <v>171</v>
      </c>
      <c r="E130" s="193" t="s">
        <v>459</v>
      </c>
      <c r="F130" s="194" t="s">
        <v>460</v>
      </c>
      <c r="G130" s="195" t="s">
        <v>452</v>
      </c>
      <c r="H130" s="196">
        <v>1</v>
      </c>
      <c r="I130" s="197"/>
      <c r="J130" s="198">
        <f>ROUND(I130*H130,2)</f>
        <v>0</v>
      </c>
      <c r="K130" s="194" t="s">
        <v>175</v>
      </c>
      <c r="L130" s="40"/>
      <c r="M130" s="199" t="s">
        <v>1</v>
      </c>
      <c r="N130" s="200" t="s">
        <v>42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453</v>
      </c>
      <c r="AT130" s="203" t="s">
        <v>171</v>
      </c>
      <c r="AU130" s="203" t="s">
        <v>86</v>
      </c>
      <c r="AY130" s="17" t="s">
        <v>169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84</v>
      </c>
      <c r="BK130" s="204">
        <f>ROUND(I130*H130,2)</f>
        <v>0</v>
      </c>
      <c r="BL130" s="17" t="s">
        <v>453</v>
      </c>
      <c r="BM130" s="203" t="s">
        <v>891</v>
      </c>
    </row>
    <row r="131" spans="1:65" s="2" customFormat="1" ht="14.45" customHeight="1">
      <c r="A131" s="35"/>
      <c r="B131" s="36"/>
      <c r="C131" s="192" t="s">
        <v>176</v>
      </c>
      <c r="D131" s="192" t="s">
        <v>171</v>
      </c>
      <c r="E131" s="193" t="s">
        <v>462</v>
      </c>
      <c r="F131" s="194" t="s">
        <v>463</v>
      </c>
      <c r="G131" s="195" t="s">
        <v>452</v>
      </c>
      <c r="H131" s="196">
        <v>1</v>
      </c>
      <c r="I131" s="197"/>
      <c r="J131" s="198">
        <f>ROUND(I131*H131,2)</f>
        <v>0</v>
      </c>
      <c r="K131" s="194" t="s">
        <v>175</v>
      </c>
      <c r="L131" s="40"/>
      <c r="M131" s="199" t="s">
        <v>1</v>
      </c>
      <c r="N131" s="200" t="s">
        <v>42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453</v>
      </c>
      <c r="AT131" s="203" t="s">
        <v>171</v>
      </c>
      <c r="AU131" s="203" t="s">
        <v>86</v>
      </c>
      <c r="AY131" s="17" t="s">
        <v>169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84</v>
      </c>
      <c r="BK131" s="204">
        <f>ROUND(I131*H131,2)</f>
        <v>0</v>
      </c>
      <c r="BL131" s="17" t="s">
        <v>453</v>
      </c>
      <c r="BM131" s="203" t="s">
        <v>892</v>
      </c>
    </row>
    <row r="132" spans="1:65" s="12" customFormat="1" ht="22.9" customHeight="1">
      <c r="B132" s="176"/>
      <c r="C132" s="177"/>
      <c r="D132" s="178" t="s">
        <v>76</v>
      </c>
      <c r="E132" s="190" t="s">
        <v>465</v>
      </c>
      <c r="F132" s="190" t="s">
        <v>466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P133</f>
        <v>0</v>
      </c>
      <c r="Q132" s="184"/>
      <c r="R132" s="185">
        <f>R133</f>
        <v>0</v>
      </c>
      <c r="S132" s="184"/>
      <c r="T132" s="186">
        <f>T133</f>
        <v>0</v>
      </c>
      <c r="AR132" s="187" t="s">
        <v>199</v>
      </c>
      <c r="AT132" s="188" t="s">
        <v>76</v>
      </c>
      <c r="AU132" s="188" t="s">
        <v>84</v>
      </c>
      <c r="AY132" s="187" t="s">
        <v>169</v>
      </c>
      <c r="BK132" s="189">
        <f>BK133</f>
        <v>0</v>
      </c>
    </row>
    <row r="133" spans="1:65" s="2" customFormat="1" ht="14.45" customHeight="1">
      <c r="A133" s="35"/>
      <c r="B133" s="36"/>
      <c r="C133" s="192" t="s">
        <v>199</v>
      </c>
      <c r="D133" s="192" t="s">
        <v>171</v>
      </c>
      <c r="E133" s="193" t="s">
        <v>467</v>
      </c>
      <c r="F133" s="194" t="s">
        <v>468</v>
      </c>
      <c r="G133" s="195" t="s">
        <v>452</v>
      </c>
      <c r="H133" s="196">
        <v>80</v>
      </c>
      <c r="I133" s="197"/>
      <c r="J133" s="198">
        <f>ROUND(I133*H133,2)</f>
        <v>0</v>
      </c>
      <c r="K133" s="194" t="s">
        <v>175</v>
      </c>
      <c r="L133" s="40"/>
      <c r="M133" s="199" t="s">
        <v>1</v>
      </c>
      <c r="N133" s="200" t="s">
        <v>42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453</v>
      </c>
      <c r="AT133" s="203" t="s">
        <v>171</v>
      </c>
      <c r="AU133" s="203" t="s">
        <v>86</v>
      </c>
      <c r="AY133" s="17" t="s">
        <v>169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84</v>
      </c>
      <c r="BK133" s="204">
        <f>ROUND(I133*H133,2)</f>
        <v>0</v>
      </c>
      <c r="BL133" s="17" t="s">
        <v>453</v>
      </c>
      <c r="BM133" s="203" t="s">
        <v>893</v>
      </c>
    </row>
    <row r="134" spans="1:65" s="12" customFormat="1" ht="22.9" customHeight="1">
      <c r="B134" s="176"/>
      <c r="C134" s="177"/>
      <c r="D134" s="178" t="s">
        <v>76</v>
      </c>
      <c r="E134" s="190" t="s">
        <v>470</v>
      </c>
      <c r="F134" s="190" t="s">
        <v>471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0</v>
      </c>
      <c r="S134" s="184"/>
      <c r="T134" s="186">
        <f>T135</f>
        <v>0</v>
      </c>
      <c r="AR134" s="187" t="s">
        <v>199</v>
      </c>
      <c r="AT134" s="188" t="s">
        <v>76</v>
      </c>
      <c r="AU134" s="188" t="s">
        <v>84</v>
      </c>
      <c r="AY134" s="187" t="s">
        <v>169</v>
      </c>
      <c r="BK134" s="189">
        <f>BK135</f>
        <v>0</v>
      </c>
    </row>
    <row r="135" spans="1:65" s="2" customFormat="1" ht="14.45" customHeight="1">
      <c r="A135" s="35"/>
      <c r="B135" s="36"/>
      <c r="C135" s="192" t="s">
        <v>206</v>
      </c>
      <c r="D135" s="192" t="s">
        <v>171</v>
      </c>
      <c r="E135" s="193" t="s">
        <v>472</v>
      </c>
      <c r="F135" s="194" t="s">
        <v>473</v>
      </c>
      <c r="G135" s="195" t="s">
        <v>452</v>
      </c>
      <c r="H135" s="196">
        <v>1</v>
      </c>
      <c r="I135" s="197"/>
      <c r="J135" s="198">
        <f>ROUND(I135*H135,2)</f>
        <v>0</v>
      </c>
      <c r="K135" s="194" t="s">
        <v>175</v>
      </c>
      <c r="L135" s="40"/>
      <c r="M135" s="242" t="s">
        <v>1</v>
      </c>
      <c r="N135" s="243" t="s">
        <v>42</v>
      </c>
      <c r="O135" s="244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453</v>
      </c>
      <c r="AT135" s="203" t="s">
        <v>171</v>
      </c>
      <c r="AU135" s="203" t="s">
        <v>86</v>
      </c>
      <c r="AY135" s="17" t="s">
        <v>169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84</v>
      </c>
      <c r="BK135" s="204">
        <f>ROUND(I135*H135,2)</f>
        <v>0</v>
      </c>
      <c r="BL135" s="17" t="s">
        <v>453</v>
      </c>
      <c r="BM135" s="203" t="s">
        <v>894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8gfO2dXA3bfe+zaTChxI4aUV7IgX9KCSL+DNICuQMPpiweEQ37N8t5bvQhnREGPNu9TaNDrnuQIDjmmrOPu4LA==" saltValue="dEKXOX884Z2aohmGYFXh5Ab8N+3ZwKVR3tnAUBQPk1khgZZ4lbxU/yuRJM9w0LA8AvmCnAXCTz1AKrlaVNAHdQ==" spinCount="100000" sheet="1" objects="1" scenarios="1" formatColumns="0" formatRows="0" autoFilter="0"/>
  <autoFilter ref="C123:K13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zakázky</vt:lpstr>
      <vt:lpstr>1.1-SO 01 - Propustek v k...</vt:lpstr>
      <vt:lpstr>1.2-SO 01 - VRN - Propust...</vt:lpstr>
      <vt:lpstr>2.1-SO 02 - Most v km 6,143</vt:lpstr>
      <vt:lpstr>2.2-SO 02 - VRN - Most v ...</vt:lpstr>
      <vt:lpstr>3.1-SO 03 - Propustek v k...</vt:lpstr>
      <vt:lpstr>3.2-SO 03 - VRN - Propust...</vt:lpstr>
      <vt:lpstr>4.1-SO 04 - Most v km 10,802</vt:lpstr>
      <vt:lpstr>4.2-SO 04 - VRN - Most v ...</vt:lpstr>
      <vt:lpstr>5.1-SO 05 - Propustek v k...</vt:lpstr>
      <vt:lpstr>5.2-SO 05 - VRN - Propust...</vt:lpstr>
      <vt:lpstr>6.1-SO 06 - Most v km 11,422</vt:lpstr>
      <vt:lpstr>6.2-SO 06 - VRN - Most v ...</vt:lpstr>
      <vt:lpstr>'1.1-SO 01 - Propustek v k...'!Názvy_tisku</vt:lpstr>
      <vt:lpstr>'1.2-SO 01 - VRN - Propust...'!Názvy_tisku</vt:lpstr>
      <vt:lpstr>'2.1-SO 02 - Most v km 6,143'!Názvy_tisku</vt:lpstr>
      <vt:lpstr>'2.2-SO 02 - VRN - Most v ...'!Názvy_tisku</vt:lpstr>
      <vt:lpstr>'3.1-SO 03 - Propustek v k...'!Názvy_tisku</vt:lpstr>
      <vt:lpstr>'3.2-SO 03 - VRN - Propust...'!Názvy_tisku</vt:lpstr>
      <vt:lpstr>'4.1-SO 04 - Most v km 10,802'!Názvy_tisku</vt:lpstr>
      <vt:lpstr>'4.2-SO 04 - VRN - Most v ...'!Názvy_tisku</vt:lpstr>
      <vt:lpstr>'5.1-SO 05 - Propustek v k...'!Názvy_tisku</vt:lpstr>
      <vt:lpstr>'5.2-SO 05 - VRN - Propust...'!Názvy_tisku</vt:lpstr>
      <vt:lpstr>'6.1-SO 06 - Most v km 11,422'!Názvy_tisku</vt:lpstr>
      <vt:lpstr>'6.2-SO 06 - VRN - Most v ...'!Názvy_tisku</vt:lpstr>
      <vt:lpstr>'Rekapitulace zakázky'!Názvy_tisku</vt:lpstr>
      <vt:lpstr>'1.1-SO 01 - Propustek v k...'!Oblast_tisku</vt:lpstr>
      <vt:lpstr>'1.2-SO 01 - VRN - Propust...'!Oblast_tisku</vt:lpstr>
      <vt:lpstr>'2.1-SO 02 - Most v km 6,143'!Oblast_tisku</vt:lpstr>
      <vt:lpstr>'2.2-SO 02 - VRN - Most v ...'!Oblast_tisku</vt:lpstr>
      <vt:lpstr>'3.1-SO 03 - Propustek v k...'!Oblast_tisku</vt:lpstr>
      <vt:lpstr>'3.2-SO 03 - VRN - Propust...'!Oblast_tisku</vt:lpstr>
      <vt:lpstr>'4.1-SO 04 - Most v km 10,802'!Oblast_tisku</vt:lpstr>
      <vt:lpstr>'4.2-SO 04 - VRN - Most v ...'!Oblast_tisku</vt:lpstr>
      <vt:lpstr>'5.1-SO 05 - Propustek v k...'!Oblast_tisku</vt:lpstr>
      <vt:lpstr>'5.2-SO 05 - VRN - Propust...'!Oblast_tisku</vt:lpstr>
      <vt:lpstr>'6.1-SO 06 - Most v km 11,422'!Oblast_tisku</vt:lpstr>
      <vt:lpstr>'6.2-SO 06 - VRN - Most v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2020-11-25T12:31:51Z</dcterms:created>
  <dcterms:modified xsi:type="dcterms:W3CDTF">2020-11-25T13:14:20Z</dcterms:modified>
</cp:coreProperties>
</file>